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space/Documents/0_RCPath/0_0_090819/Guidelines/G140/"/>
    </mc:Choice>
  </mc:AlternateContent>
  <xr:revisionPtr revIDLastSave="0" documentId="8_{C4B94825-D4AC-5F4B-88D9-D4821F1CF489}" xr6:coauthVersionLast="45" xr6:coauthVersionMax="45" xr10:uidLastSave="{00000000-0000-0000-0000-000000000000}"/>
  <bookViews>
    <workbookView xWindow="0" yWindow="0" windowWidth="33600" windowHeight="21000" xr2:uid="{00000000-000D-0000-FFFF-FFFF00000000}"/>
  </bookViews>
  <sheets>
    <sheet name="Introduction" sheetId="31" r:id="rId1"/>
    <sheet name="PA-Tool" sheetId="17" r:id="rId2"/>
    <sheet name="Cap-Tool" sheetId="11" r:id="rId3"/>
    <sheet name="Cap-Scores" sheetId="12" r:id="rId4"/>
    <sheet name="4Week" sheetId="41" r:id="rId5"/>
    <sheet name="6Week" sheetId="42" r:id="rId6"/>
    <sheet name="ACP" sheetId="43" r:id="rId7"/>
    <sheet name="MDT-tool" sheetId="44" r:id="rId8"/>
  </sheets>
  <definedNames>
    <definedName name="_xlnm.Print_Area" localSheetId="3">'Cap-Scores'!$A$1:$L$74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44" l="1"/>
  <c r="H4" i="44" s="1"/>
  <c r="I4" i="44" s="1"/>
  <c r="G5" i="44"/>
  <c r="H5" i="44" s="1"/>
  <c r="I5" i="44" s="1"/>
  <c r="G6" i="44"/>
  <c r="H6" i="44" s="1"/>
  <c r="I6" i="44" s="1"/>
  <c r="G7" i="44"/>
  <c r="H7" i="44" s="1"/>
  <c r="I7" i="44" s="1"/>
  <c r="G8" i="44"/>
  <c r="H8" i="44" s="1"/>
  <c r="I8" i="44" s="1"/>
  <c r="G9" i="44"/>
  <c r="H9" i="44" s="1"/>
  <c r="I9" i="44" s="1"/>
  <c r="G10" i="44"/>
  <c r="H10" i="44" s="1"/>
  <c r="I10" i="44" s="1"/>
  <c r="I12" i="44" l="1"/>
  <c r="E124" i="42" l="1"/>
  <c r="F127" i="41"/>
  <c r="E127" i="41"/>
  <c r="F126" i="41"/>
  <c r="E126" i="41"/>
  <c r="F125" i="41"/>
  <c r="E125" i="41"/>
  <c r="F124" i="41"/>
  <c r="E124" i="41"/>
  <c r="F129" i="42"/>
  <c r="E129" i="42"/>
  <c r="F128" i="42"/>
  <c r="E128" i="42"/>
  <c r="F127" i="42"/>
  <c r="E127" i="42"/>
  <c r="F126" i="42"/>
  <c r="E126" i="42"/>
  <c r="F125" i="42"/>
  <c r="E125" i="42"/>
  <c r="F124" i="42"/>
  <c r="AG5" i="42" l="1"/>
  <c r="AF5" i="42"/>
  <c r="G129" i="42" s="1"/>
  <c r="AB5" i="42"/>
  <c r="AA5" i="42"/>
  <c r="G128" i="42" s="1"/>
  <c r="W5" i="42"/>
  <c r="V5" i="42"/>
  <c r="G127" i="42" s="1"/>
  <c r="R5" i="42"/>
  <c r="Q5" i="42"/>
  <c r="G126" i="42" s="1"/>
  <c r="M5" i="42"/>
  <c r="L5" i="42"/>
  <c r="G125" i="42" s="1"/>
  <c r="H5" i="42"/>
  <c r="G5" i="42"/>
  <c r="G124" i="42" s="1"/>
  <c r="W5" i="41"/>
  <c r="V5" i="41"/>
  <c r="G127" i="41" s="1"/>
  <c r="R5" i="41"/>
  <c r="Q5" i="41"/>
  <c r="G126" i="41" s="1"/>
  <c r="M5" i="41"/>
  <c r="L5" i="41"/>
  <c r="G125" i="41" s="1"/>
  <c r="G5" i="41"/>
  <c r="G124" i="41" s="1"/>
  <c r="B113" i="43" l="1"/>
  <c r="A113" i="43"/>
  <c r="B112" i="43"/>
  <c r="A112" i="43"/>
  <c r="B111" i="43"/>
  <c r="A111" i="43"/>
  <c r="B110" i="43"/>
  <c r="A110" i="43"/>
  <c r="B109" i="43"/>
  <c r="A109" i="43"/>
  <c r="B108" i="43"/>
  <c r="A108" i="43"/>
  <c r="B107" i="43"/>
  <c r="A107" i="43"/>
  <c r="B106" i="43"/>
  <c r="A106" i="43"/>
  <c r="B105" i="43"/>
  <c r="A105" i="43"/>
  <c r="B104" i="43"/>
  <c r="A104" i="43"/>
  <c r="B103" i="43"/>
  <c r="A103" i="43"/>
  <c r="B102" i="43"/>
  <c r="A102" i="43"/>
  <c r="B101" i="43"/>
  <c r="A101" i="43"/>
  <c r="B100" i="43"/>
  <c r="A100" i="43"/>
  <c r="B99" i="43"/>
  <c r="A99" i="43"/>
  <c r="B98" i="43"/>
  <c r="A98" i="43"/>
  <c r="B97" i="43"/>
  <c r="A97" i="43"/>
  <c r="B96" i="43"/>
  <c r="A96" i="43"/>
  <c r="B95" i="43"/>
  <c r="A95" i="43"/>
  <c r="B94" i="43"/>
  <c r="A94" i="43"/>
  <c r="B93" i="43"/>
  <c r="A93" i="43"/>
  <c r="B92" i="43"/>
  <c r="A92" i="43"/>
  <c r="B91" i="43"/>
  <c r="A91" i="43"/>
  <c r="B90" i="43"/>
  <c r="A90" i="43"/>
  <c r="B89" i="43"/>
  <c r="A89" i="43"/>
  <c r="B88" i="43"/>
  <c r="A88" i="43"/>
  <c r="B87" i="43"/>
  <c r="A87" i="43"/>
  <c r="B86" i="43"/>
  <c r="A86" i="43"/>
  <c r="B85" i="43"/>
  <c r="A85" i="43"/>
  <c r="B84" i="43"/>
  <c r="A84" i="43"/>
  <c r="B83" i="43"/>
  <c r="A83" i="43"/>
  <c r="B82" i="43"/>
  <c r="A82" i="43"/>
  <c r="B81" i="43"/>
  <c r="A81" i="43"/>
  <c r="B80" i="43"/>
  <c r="A80" i="43"/>
  <c r="B79" i="43"/>
  <c r="A79" i="43"/>
  <c r="B78" i="43"/>
  <c r="A78" i="43"/>
  <c r="B77" i="43"/>
  <c r="A77" i="43"/>
  <c r="B76" i="43"/>
  <c r="A76" i="43"/>
  <c r="B75" i="43"/>
  <c r="A75" i="43"/>
  <c r="B74" i="43"/>
  <c r="A74" i="43"/>
  <c r="B73" i="43"/>
  <c r="A73" i="43"/>
  <c r="B72" i="43"/>
  <c r="A72" i="43"/>
  <c r="B71" i="43"/>
  <c r="A71" i="43"/>
  <c r="B70" i="43"/>
  <c r="A70" i="43"/>
  <c r="B69" i="43"/>
  <c r="A69" i="43"/>
  <c r="B68" i="43"/>
  <c r="A68" i="43"/>
  <c r="B67" i="43"/>
  <c r="A67" i="43"/>
  <c r="B66" i="43"/>
  <c r="A66" i="43"/>
  <c r="B65" i="43"/>
  <c r="A65" i="43"/>
  <c r="B64" i="43"/>
  <c r="A64" i="43"/>
  <c r="B63" i="43"/>
  <c r="A63" i="43"/>
  <c r="B62" i="43"/>
  <c r="A62" i="43"/>
  <c r="B61" i="43"/>
  <c r="A61" i="43"/>
  <c r="B60" i="43"/>
  <c r="A60" i="43"/>
  <c r="B59" i="43"/>
  <c r="A59" i="43"/>
  <c r="B58" i="43"/>
  <c r="A58" i="43"/>
  <c r="B57" i="43"/>
  <c r="A57" i="43"/>
  <c r="B56" i="43"/>
  <c r="A56" i="43"/>
  <c r="B55" i="43"/>
  <c r="A55" i="43"/>
  <c r="B54" i="43"/>
  <c r="A54" i="43"/>
  <c r="B53" i="43"/>
  <c r="A53" i="43"/>
  <c r="B52" i="43"/>
  <c r="A52" i="43"/>
  <c r="B51" i="43"/>
  <c r="A51" i="43"/>
  <c r="B50" i="43"/>
  <c r="A50" i="43"/>
  <c r="B49" i="43"/>
  <c r="A49" i="43"/>
  <c r="B48" i="43"/>
  <c r="A48" i="43"/>
  <c r="B47" i="43"/>
  <c r="A47" i="43"/>
  <c r="B46" i="43"/>
  <c r="A46" i="43"/>
  <c r="B45" i="43"/>
  <c r="A45" i="43"/>
  <c r="B44" i="43"/>
  <c r="A44" i="43"/>
  <c r="B43" i="43"/>
  <c r="A43" i="43"/>
  <c r="B42" i="43"/>
  <c r="A42" i="43"/>
  <c r="B41" i="43"/>
  <c r="A41" i="43"/>
  <c r="B40" i="43"/>
  <c r="A40" i="43"/>
  <c r="B39" i="43"/>
  <c r="A39" i="43"/>
  <c r="B38" i="43"/>
  <c r="A38" i="43"/>
  <c r="B37" i="43"/>
  <c r="A37" i="43"/>
  <c r="B36" i="43"/>
  <c r="A36" i="43"/>
  <c r="B35" i="43"/>
  <c r="A35" i="43"/>
  <c r="B34" i="43"/>
  <c r="A34" i="43"/>
  <c r="B33" i="43"/>
  <c r="A33" i="43"/>
  <c r="B32" i="43"/>
  <c r="A32" i="43"/>
  <c r="B31" i="43"/>
  <c r="A31" i="43"/>
  <c r="B30" i="43"/>
  <c r="A30" i="43"/>
  <c r="B29" i="43"/>
  <c r="A29" i="43"/>
  <c r="B28" i="43"/>
  <c r="A28" i="43"/>
  <c r="B27" i="43"/>
  <c r="A27" i="43"/>
  <c r="B26" i="43"/>
  <c r="A26" i="43"/>
  <c r="B25" i="43"/>
  <c r="A25" i="43"/>
  <c r="B24" i="43"/>
  <c r="A24" i="43"/>
  <c r="B23" i="43"/>
  <c r="A23" i="43"/>
  <c r="B22" i="43"/>
  <c r="A22" i="43"/>
  <c r="B21" i="43"/>
  <c r="A21" i="43"/>
  <c r="B20" i="43"/>
  <c r="A20" i="43"/>
  <c r="B19" i="43"/>
  <c r="A19" i="43"/>
  <c r="B18" i="43"/>
  <c r="A18" i="43"/>
  <c r="B17" i="43"/>
  <c r="A17" i="43"/>
  <c r="B16" i="43"/>
  <c r="A16" i="43"/>
  <c r="B15" i="43"/>
  <c r="A15" i="43"/>
  <c r="B14" i="43"/>
  <c r="A14" i="43"/>
  <c r="B13" i="43"/>
  <c r="A13" i="43"/>
  <c r="B12" i="43"/>
  <c r="A12" i="43"/>
  <c r="B11" i="43"/>
  <c r="A11" i="43"/>
  <c r="B10" i="43"/>
  <c r="A10" i="43"/>
  <c r="B9" i="43"/>
  <c r="A9" i="43"/>
  <c r="B8" i="43"/>
  <c r="A8" i="43"/>
  <c r="B7" i="43"/>
  <c r="A7" i="43"/>
  <c r="B6" i="43"/>
  <c r="A6" i="43"/>
  <c r="B5" i="43"/>
  <c r="A5" i="43"/>
  <c r="B4" i="43"/>
  <c r="A4" i="43"/>
  <c r="I13" i="43" l="1"/>
  <c r="I21" i="43"/>
  <c r="H25" i="43"/>
  <c r="H8" i="43"/>
  <c r="H16" i="43"/>
  <c r="I9" i="43"/>
  <c r="H41" i="43"/>
  <c r="H33" i="43"/>
  <c r="H12" i="43"/>
  <c r="H20" i="43"/>
  <c r="H23" i="43"/>
  <c r="I17" i="43"/>
  <c r="H29" i="43"/>
  <c r="H61" i="43"/>
  <c r="H69" i="43"/>
  <c r="I83" i="43"/>
  <c r="I91" i="43"/>
  <c r="I99" i="43"/>
  <c r="H45" i="43"/>
  <c r="H53" i="43"/>
  <c r="I12" i="43"/>
  <c r="H15" i="43"/>
  <c r="I20" i="43"/>
  <c r="I23" i="43"/>
  <c r="H30" i="43"/>
  <c r="H38" i="43"/>
  <c r="H46" i="43"/>
  <c r="H54" i="43"/>
  <c r="H62" i="43"/>
  <c r="H70" i="43"/>
  <c r="H37" i="43"/>
  <c r="H7" i="43"/>
  <c r="I7" i="43"/>
  <c r="H10" i="43"/>
  <c r="I15" i="43"/>
  <c r="H18" i="43"/>
  <c r="H24" i="43"/>
  <c r="I30" i="43"/>
  <c r="H31" i="43"/>
  <c r="I38" i="43"/>
  <c r="H39" i="43"/>
  <c r="I46" i="43"/>
  <c r="H47" i="43"/>
  <c r="I54" i="43"/>
  <c r="H55" i="43"/>
  <c r="I62" i="43"/>
  <c r="H63" i="43"/>
  <c r="I70" i="43"/>
  <c r="H71" i="43"/>
  <c r="I10" i="43"/>
  <c r="H13" i="43"/>
  <c r="I18" i="43"/>
  <c r="H21" i="43"/>
  <c r="I24" i="43"/>
  <c r="I31" i="43"/>
  <c r="I32" i="43"/>
  <c r="I39" i="43"/>
  <c r="I40" i="43"/>
  <c r="I47" i="43"/>
  <c r="I48" i="43"/>
  <c r="I55" i="43"/>
  <c r="I56" i="43"/>
  <c r="I63" i="43"/>
  <c r="I64" i="43"/>
  <c r="I71" i="43"/>
  <c r="I72" i="43"/>
  <c r="I79" i="43"/>
  <c r="H82" i="43"/>
  <c r="H90" i="43"/>
  <c r="H98" i="43"/>
  <c r="H106" i="43"/>
  <c r="H49" i="43"/>
  <c r="H73" i="43"/>
  <c r="H78" i="43"/>
  <c r="I87" i="43"/>
  <c r="I95" i="43"/>
  <c r="I103" i="43"/>
  <c r="H57" i="43"/>
  <c r="H65" i="43"/>
  <c r="I8" i="43"/>
  <c r="H11" i="43"/>
  <c r="I16" i="43"/>
  <c r="H19" i="43"/>
  <c r="H26" i="43"/>
  <c r="H34" i="43"/>
  <c r="H42" i="43"/>
  <c r="H50" i="43"/>
  <c r="H58" i="43"/>
  <c r="H66" i="43"/>
  <c r="H74" i="43"/>
  <c r="I11" i="43"/>
  <c r="H14" i="43"/>
  <c r="I19" i="43"/>
  <c r="H22" i="43"/>
  <c r="I26" i="43"/>
  <c r="H27" i="43"/>
  <c r="I34" i="43"/>
  <c r="H35" i="43"/>
  <c r="I42" i="43"/>
  <c r="H43" i="43"/>
  <c r="I50" i="43"/>
  <c r="H51" i="43"/>
  <c r="I58" i="43"/>
  <c r="H59" i="43"/>
  <c r="I66" i="43"/>
  <c r="H67" i="43"/>
  <c r="I74" i="43"/>
  <c r="H75" i="43"/>
  <c r="I76" i="43"/>
  <c r="I104" i="43"/>
  <c r="H99" i="43"/>
  <c r="I96" i="43"/>
  <c r="H91" i="43"/>
  <c r="I88" i="43"/>
  <c r="H83" i="43"/>
  <c r="I80" i="43"/>
  <c r="H104" i="43"/>
  <c r="I101" i="43"/>
  <c r="H96" i="43"/>
  <c r="I93" i="43"/>
  <c r="H88" i="43"/>
  <c r="I85" i="43"/>
  <c r="H80" i="43"/>
  <c r="I77" i="43"/>
  <c r="H72" i="43"/>
  <c r="I69" i="43"/>
  <c r="H64" i="43"/>
  <c r="I61" i="43"/>
  <c r="H56" i="43"/>
  <c r="I53" i="43"/>
  <c r="H48" i="43"/>
  <c r="I45" i="43"/>
  <c r="H40" i="43"/>
  <c r="I37" i="43"/>
  <c r="H32" i="43"/>
  <c r="I29" i="43"/>
  <c r="I106" i="43"/>
  <c r="H101" i="43"/>
  <c r="I98" i="43"/>
  <c r="H93" i="43"/>
  <c r="I90" i="43"/>
  <c r="H85" i="43"/>
  <c r="I82" i="43"/>
  <c r="H77" i="43"/>
  <c r="H103" i="43"/>
  <c r="I100" i="43"/>
  <c r="H95" i="43"/>
  <c r="I92" i="43"/>
  <c r="H87" i="43"/>
  <c r="I84" i="43"/>
  <c r="H79" i="43"/>
  <c r="I105" i="43"/>
  <c r="H100" i="43"/>
  <c r="I97" i="43"/>
  <c r="H92" i="43"/>
  <c r="I89" i="43"/>
  <c r="H84" i="43"/>
  <c r="I81" i="43"/>
  <c r="H76" i="43"/>
  <c r="I73" i="43"/>
  <c r="H68" i="43"/>
  <c r="I65" i="43"/>
  <c r="H60" i="43"/>
  <c r="I57" i="43"/>
  <c r="H52" i="43"/>
  <c r="I49" i="43"/>
  <c r="H44" i="43"/>
  <c r="I41" i="43"/>
  <c r="H36" i="43"/>
  <c r="I33" i="43"/>
  <c r="H28" i="43"/>
  <c r="I25" i="43"/>
  <c r="H105" i="43"/>
  <c r="I102" i="43"/>
  <c r="H97" i="43"/>
  <c r="I94" i="43"/>
  <c r="H89" i="43"/>
  <c r="I86" i="43"/>
  <c r="H81" i="43"/>
  <c r="I78" i="43"/>
  <c r="H9" i="43"/>
  <c r="I14" i="43"/>
  <c r="H17" i="43"/>
  <c r="I22" i="43"/>
  <c r="I27" i="43"/>
  <c r="I28" i="43"/>
  <c r="I35" i="43"/>
  <c r="I36" i="43"/>
  <c r="I43" i="43"/>
  <c r="I44" i="43"/>
  <c r="I51" i="43"/>
  <c r="I52" i="43"/>
  <c r="I59" i="43"/>
  <c r="I60" i="43"/>
  <c r="I67" i="43"/>
  <c r="I68" i="43"/>
  <c r="I75" i="43"/>
  <c r="H86" i="43"/>
  <c r="H94" i="43"/>
  <c r="H102" i="43"/>
  <c r="B113" i="42"/>
  <c r="A113" i="42"/>
  <c r="B112" i="42"/>
  <c r="A112" i="42"/>
  <c r="B111" i="42"/>
  <c r="A111" i="42"/>
  <c r="B110" i="42"/>
  <c r="A110" i="42"/>
  <c r="B109" i="42"/>
  <c r="A109" i="42"/>
  <c r="B108" i="42"/>
  <c r="A108" i="42"/>
  <c r="B107" i="42"/>
  <c r="A107" i="42"/>
  <c r="B106" i="42"/>
  <c r="A106" i="42"/>
  <c r="B105" i="42"/>
  <c r="A105" i="42"/>
  <c r="B104" i="42"/>
  <c r="A104" i="42"/>
  <c r="B103" i="42"/>
  <c r="A103" i="42"/>
  <c r="B102" i="42"/>
  <c r="A102" i="42"/>
  <c r="B101" i="42"/>
  <c r="A101" i="42"/>
  <c r="B100" i="42"/>
  <c r="A100" i="42"/>
  <c r="B99" i="42"/>
  <c r="A99" i="42"/>
  <c r="B98" i="42"/>
  <c r="A98" i="42"/>
  <c r="B97" i="42"/>
  <c r="A97" i="42"/>
  <c r="B96" i="42"/>
  <c r="A96" i="42"/>
  <c r="B95" i="42"/>
  <c r="A95" i="42"/>
  <c r="B94" i="42"/>
  <c r="A94" i="42"/>
  <c r="B93" i="42"/>
  <c r="A93" i="42"/>
  <c r="B92" i="42"/>
  <c r="A92" i="42"/>
  <c r="B91" i="42"/>
  <c r="A91" i="42"/>
  <c r="B90" i="42"/>
  <c r="A90" i="42"/>
  <c r="B89" i="42"/>
  <c r="A89" i="42"/>
  <c r="B88" i="42"/>
  <c r="A88" i="42"/>
  <c r="B87" i="42"/>
  <c r="A87" i="42"/>
  <c r="B86" i="42"/>
  <c r="A86" i="42"/>
  <c r="B85" i="42"/>
  <c r="A85" i="42"/>
  <c r="B84" i="42"/>
  <c r="A84" i="42"/>
  <c r="B83" i="42"/>
  <c r="A83" i="42"/>
  <c r="B82" i="42"/>
  <c r="A82" i="42"/>
  <c r="B81" i="42"/>
  <c r="A81" i="42"/>
  <c r="B80" i="42"/>
  <c r="A80" i="42"/>
  <c r="B79" i="42"/>
  <c r="A79" i="42"/>
  <c r="B78" i="42"/>
  <c r="A78" i="42"/>
  <c r="B77" i="42"/>
  <c r="A77" i="42"/>
  <c r="B76" i="42"/>
  <c r="A76" i="42"/>
  <c r="B75" i="42"/>
  <c r="A75" i="42"/>
  <c r="B74" i="42"/>
  <c r="A74" i="42"/>
  <c r="B73" i="42"/>
  <c r="A73" i="42"/>
  <c r="B72" i="42"/>
  <c r="A72" i="42"/>
  <c r="B71" i="42"/>
  <c r="A71" i="42"/>
  <c r="B70" i="42"/>
  <c r="A70" i="42"/>
  <c r="B69" i="42"/>
  <c r="A69" i="42"/>
  <c r="B68" i="42"/>
  <c r="A68" i="42"/>
  <c r="B67" i="42"/>
  <c r="A67" i="42"/>
  <c r="B66" i="42"/>
  <c r="A66" i="42"/>
  <c r="B65" i="42"/>
  <c r="A65" i="42"/>
  <c r="B64" i="42"/>
  <c r="A64" i="42"/>
  <c r="B63" i="42"/>
  <c r="A63" i="42"/>
  <c r="B62" i="42"/>
  <c r="A62" i="42"/>
  <c r="B61" i="42"/>
  <c r="A61" i="42"/>
  <c r="B60" i="42"/>
  <c r="A60" i="42"/>
  <c r="B59" i="42"/>
  <c r="A59" i="42"/>
  <c r="B58" i="42"/>
  <c r="A58" i="42"/>
  <c r="B57" i="42"/>
  <c r="A57" i="42"/>
  <c r="B56" i="42"/>
  <c r="A56" i="42"/>
  <c r="B55" i="42"/>
  <c r="A55" i="42"/>
  <c r="B54" i="42"/>
  <c r="A54" i="42"/>
  <c r="B53" i="42"/>
  <c r="A53" i="42"/>
  <c r="B52" i="42"/>
  <c r="A52" i="42"/>
  <c r="B51" i="42"/>
  <c r="A51" i="42"/>
  <c r="B50" i="42"/>
  <c r="A50" i="42"/>
  <c r="B49" i="42"/>
  <c r="A49" i="42"/>
  <c r="B48" i="42"/>
  <c r="A48" i="42"/>
  <c r="B47" i="42"/>
  <c r="A47" i="42"/>
  <c r="B46" i="42"/>
  <c r="A46" i="42"/>
  <c r="B45" i="42"/>
  <c r="A45" i="42"/>
  <c r="B44" i="42"/>
  <c r="A44" i="42"/>
  <c r="B43" i="42"/>
  <c r="A43" i="42"/>
  <c r="B42" i="42"/>
  <c r="A42" i="42"/>
  <c r="B41" i="42"/>
  <c r="A41" i="42"/>
  <c r="B40" i="42"/>
  <c r="A40" i="42"/>
  <c r="B39" i="42"/>
  <c r="A39" i="42"/>
  <c r="B38" i="42"/>
  <c r="A38" i="42"/>
  <c r="B37" i="42"/>
  <c r="A37" i="42"/>
  <c r="B36" i="42"/>
  <c r="A36" i="42"/>
  <c r="B35" i="42"/>
  <c r="A35" i="42"/>
  <c r="B34" i="42"/>
  <c r="A34" i="42"/>
  <c r="B33" i="42"/>
  <c r="A33" i="42"/>
  <c r="B32" i="42"/>
  <c r="A32" i="42"/>
  <c r="B31" i="42"/>
  <c r="A31" i="42"/>
  <c r="B30" i="42"/>
  <c r="A30" i="42"/>
  <c r="B29" i="42"/>
  <c r="A29" i="42"/>
  <c r="B28" i="42"/>
  <c r="A28" i="42"/>
  <c r="B27" i="42"/>
  <c r="A27" i="42"/>
  <c r="B26" i="42"/>
  <c r="A26" i="42"/>
  <c r="B25" i="42"/>
  <c r="A25" i="42"/>
  <c r="B24" i="42"/>
  <c r="A24" i="42"/>
  <c r="B23" i="42"/>
  <c r="A23" i="42"/>
  <c r="B22" i="42"/>
  <c r="A22" i="42"/>
  <c r="B21" i="42"/>
  <c r="A21" i="42"/>
  <c r="B20" i="42"/>
  <c r="A20" i="42"/>
  <c r="B19" i="42"/>
  <c r="A19" i="42"/>
  <c r="B18" i="42"/>
  <c r="A18" i="42"/>
  <c r="B17" i="42"/>
  <c r="A17" i="42"/>
  <c r="B16" i="42"/>
  <c r="A16" i="42"/>
  <c r="B15" i="42"/>
  <c r="A15" i="42"/>
  <c r="B14" i="42"/>
  <c r="A14" i="42"/>
  <c r="B13" i="42"/>
  <c r="A13" i="42"/>
  <c r="B12" i="42"/>
  <c r="A12" i="42"/>
  <c r="B11" i="42"/>
  <c r="A11" i="42"/>
  <c r="B10" i="42"/>
  <c r="A10" i="42"/>
  <c r="B9" i="42"/>
  <c r="A9" i="42"/>
  <c r="B8" i="42"/>
  <c r="A8" i="42"/>
  <c r="B7" i="42"/>
  <c r="A7" i="42"/>
  <c r="B6" i="42"/>
  <c r="A6" i="42"/>
  <c r="B5" i="42"/>
  <c r="A5" i="42"/>
  <c r="AJ4" i="42"/>
  <c r="B4" i="42"/>
  <c r="A4" i="42"/>
  <c r="B113" i="41"/>
  <c r="A113" i="41"/>
  <c r="B112" i="41"/>
  <c r="A112" i="41"/>
  <c r="B111" i="41"/>
  <c r="A111" i="41"/>
  <c r="B110" i="41"/>
  <c r="A110" i="41"/>
  <c r="B109" i="41"/>
  <c r="A109" i="41"/>
  <c r="B108" i="41"/>
  <c r="A108" i="41"/>
  <c r="B107" i="41"/>
  <c r="A107" i="41"/>
  <c r="B106" i="41"/>
  <c r="A106" i="41"/>
  <c r="B105" i="41"/>
  <c r="A105" i="41"/>
  <c r="B104" i="41"/>
  <c r="A104" i="41"/>
  <c r="B103" i="41"/>
  <c r="A103" i="41"/>
  <c r="B102" i="41"/>
  <c r="A102" i="41"/>
  <c r="B101" i="41"/>
  <c r="A101" i="41"/>
  <c r="B100" i="41"/>
  <c r="A100" i="41"/>
  <c r="B99" i="41"/>
  <c r="A99" i="41"/>
  <c r="B98" i="41"/>
  <c r="A98" i="41"/>
  <c r="B97" i="41"/>
  <c r="A97" i="41"/>
  <c r="B96" i="41"/>
  <c r="A96" i="41"/>
  <c r="B95" i="41"/>
  <c r="A95" i="41"/>
  <c r="B94" i="41"/>
  <c r="A94" i="41"/>
  <c r="B93" i="41"/>
  <c r="A93" i="41"/>
  <c r="B92" i="41"/>
  <c r="A92" i="41"/>
  <c r="B91" i="41"/>
  <c r="A91" i="41"/>
  <c r="B90" i="41"/>
  <c r="A90" i="41"/>
  <c r="B89" i="41"/>
  <c r="A89" i="41"/>
  <c r="B88" i="41"/>
  <c r="A88" i="41"/>
  <c r="B87" i="41"/>
  <c r="A87" i="41"/>
  <c r="B86" i="41"/>
  <c r="A86" i="41"/>
  <c r="B85" i="41"/>
  <c r="A85" i="41"/>
  <c r="B84" i="41"/>
  <c r="A84" i="41"/>
  <c r="B83" i="41"/>
  <c r="A83" i="41"/>
  <c r="B82" i="41"/>
  <c r="A82" i="41"/>
  <c r="B81" i="41"/>
  <c r="A81" i="41"/>
  <c r="B80" i="41"/>
  <c r="A80" i="41"/>
  <c r="B79" i="41"/>
  <c r="A79" i="41"/>
  <c r="B78" i="41"/>
  <c r="A78" i="41"/>
  <c r="B77" i="41"/>
  <c r="A77" i="41"/>
  <c r="B76" i="41"/>
  <c r="A76" i="41"/>
  <c r="B75" i="41"/>
  <c r="A75" i="41"/>
  <c r="B74" i="41"/>
  <c r="A74" i="41"/>
  <c r="B73" i="41"/>
  <c r="A73" i="41"/>
  <c r="B72" i="41"/>
  <c r="A72" i="41"/>
  <c r="B71" i="41"/>
  <c r="A71" i="41"/>
  <c r="B70" i="41"/>
  <c r="A70" i="41"/>
  <c r="B69" i="41"/>
  <c r="A69" i="41"/>
  <c r="B68" i="41"/>
  <c r="A68" i="41"/>
  <c r="B67" i="41"/>
  <c r="A67" i="41"/>
  <c r="B66" i="41"/>
  <c r="A66" i="41"/>
  <c r="B65" i="41"/>
  <c r="A65" i="41"/>
  <c r="B64" i="41"/>
  <c r="A64" i="41"/>
  <c r="B63" i="41"/>
  <c r="A63" i="41"/>
  <c r="B62" i="41"/>
  <c r="A62" i="41"/>
  <c r="B61" i="41"/>
  <c r="A61" i="41"/>
  <c r="B60" i="41"/>
  <c r="A60" i="41"/>
  <c r="B59" i="41"/>
  <c r="A59" i="41"/>
  <c r="B58" i="41"/>
  <c r="A58" i="41"/>
  <c r="B57" i="41"/>
  <c r="A57" i="41"/>
  <c r="B56" i="41"/>
  <c r="A56" i="41"/>
  <c r="B55" i="41"/>
  <c r="A55" i="41"/>
  <c r="B54" i="41"/>
  <c r="A54" i="41"/>
  <c r="B53" i="41"/>
  <c r="A53" i="41"/>
  <c r="B52" i="41"/>
  <c r="A52" i="41"/>
  <c r="B51" i="41"/>
  <c r="A51" i="41"/>
  <c r="B50" i="41"/>
  <c r="A50" i="41"/>
  <c r="B49" i="41"/>
  <c r="A49" i="41"/>
  <c r="B48" i="41"/>
  <c r="A48" i="41"/>
  <c r="B47" i="41"/>
  <c r="A47" i="41"/>
  <c r="B46" i="41"/>
  <c r="A46" i="41"/>
  <c r="B45" i="41"/>
  <c r="A45" i="41"/>
  <c r="B44" i="41"/>
  <c r="A44" i="41"/>
  <c r="B43" i="41"/>
  <c r="A43" i="41"/>
  <c r="B42" i="41"/>
  <c r="A42" i="41"/>
  <c r="B41" i="41"/>
  <c r="A41" i="41"/>
  <c r="B40" i="41"/>
  <c r="A40" i="41"/>
  <c r="B39" i="41"/>
  <c r="A39" i="41"/>
  <c r="B38" i="41"/>
  <c r="A38" i="41"/>
  <c r="B37" i="41"/>
  <c r="A37" i="41"/>
  <c r="B36" i="41"/>
  <c r="A36" i="41"/>
  <c r="B35" i="41"/>
  <c r="A35" i="41"/>
  <c r="B34" i="41"/>
  <c r="A34" i="41"/>
  <c r="B33" i="41"/>
  <c r="A33" i="41"/>
  <c r="B32" i="41"/>
  <c r="A32" i="41"/>
  <c r="B31" i="41"/>
  <c r="A31" i="41"/>
  <c r="B30" i="41"/>
  <c r="A30" i="41"/>
  <c r="B29" i="41"/>
  <c r="A29" i="41"/>
  <c r="B28" i="41"/>
  <c r="A28" i="41"/>
  <c r="B27" i="41"/>
  <c r="A27" i="41"/>
  <c r="B26" i="41"/>
  <c r="A26" i="41"/>
  <c r="B25" i="41"/>
  <c r="A25" i="41"/>
  <c r="B24" i="41"/>
  <c r="A24" i="41"/>
  <c r="B23" i="41"/>
  <c r="A23" i="41"/>
  <c r="B22" i="41"/>
  <c r="A22" i="41"/>
  <c r="B21" i="41"/>
  <c r="A21" i="41"/>
  <c r="B20" i="41"/>
  <c r="A20" i="41"/>
  <c r="B19" i="41"/>
  <c r="A19" i="41"/>
  <c r="B18" i="41"/>
  <c r="A18" i="41"/>
  <c r="B17" i="41"/>
  <c r="A17" i="41"/>
  <c r="B16" i="41"/>
  <c r="A16" i="41"/>
  <c r="B15" i="41"/>
  <c r="A15" i="41"/>
  <c r="B14" i="41"/>
  <c r="A14" i="41"/>
  <c r="B13" i="41"/>
  <c r="A13" i="41"/>
  <c r="B12" i="41"/>
  <c r="A12" i="41"/>
  <c r="B11" i="41"/>
  <c r="A11" i="41"/>
  <c r="B10" i="41"/>
  <c r="A10" i="41"/>
  <c r="B9" i="41"/>
  <c r="A9" i="41"/>
  <c r="B8" i="41"/>
  <c r="A8" i="41"/>
  <c r="B7" i="41"/>
  <c r="A7" i="41"/>
  <c r="B6" i="41"/>
  <c r="A6" i="41"/>
  <c r="H5" i="41"/>
  <c r="B5" i="41"/>
  <c r="A5" i="41"/>
  <c r="Z4" i="41"/>
  <c r="B4" i="41"/>
  <c r="A4" i="41"/>
  <c r="G4" i="43" l="1"/>
  <c r="I4" i="43" s="1"/>
  <c r="X12" i="41"/>
  <c r="X32" i="42"/>
  <c r="I10" i="42"/>
  <c r="I14" i="41"/>
  <c r="S10" i="41"/>
  <c r="X15" i="41"/>
  <c r="X13" i="41"/>
  <c r="N16" i="41"/>
  <c r="S11" i="41"/>
  <c r="I15" i="41"/>
  <c r="S19" i="41"/>
  <c r="X21" i="41"/>
  <c r="AJ5" i="42"/>
  <c r="X11" i="42"/>
  <c r="AH12" i="42"/>
  <c r="S13" i="42"/>
  <c r="I14" i="42"/>
  <c r="AH14" i="42"/>
  <c r="AH16" i="42"/>
  <c r="S17" i="42"/>
  <c r="I18" i="42"/>
  <c r="AH18" i="42"/>
  <c r="AH20" i="42"/>
  <c r="S21" i="42"/>
  <c r="I22" i="42"/>
  <c r="AH22" i="42"/>
  <c r="AH24" i="42"/>
  <c r="S25" i="42"/>
  <c r="I26" i="42"/>
  <c r="AH26" i="42"/>
  <c r="AH28" i="42"/>
  <c r="S29" i="42"/>
  <c r="I30" i="42"/>
  <c r="AC32" i="42"/>
  <c r="S34" i="42"/>
  <c r="I36" i="42"/>
  <c r="AC40" i="42"/>
  <c r="S42" i="42"/>
  <c r="I44" i="42"/>
  <c r="N46" i="42"/>
  <c r="N48" i="42"/>
  <c r="X50" i="42"/>
  <c r="AC12" i="42"/>
  <c r="X109" i="42"/>
  <c r="S107" i="42"/>
  <c r="AH105" i="42"/>
  <c r="N105" i="42"/>
  <c r="AC103" i="42"/>
  <c r="I103" i="42"/>
  <c r="X101" i="42"/>
  <c r="S99" i="42"/>
  <c r="AH97" i="42"/>
  <c r="N97" i="42"/>
  <c r="AC95" i="42"/>
  <c r="I95" i="42"/>
  <c r="X93" i="42"/>
  <c r="S91" i="42"/>
  <c r="AH89" i="42"/>
  <c r="N89" i="42"/>
  <c r="AC87" i="42"/>
  <c r="I87" i="42"/>
  <c r="X85" i="42"/>
  <c r="S108" i="42"/>
  <c r="AH106" i="42"/>
  <c r="N106" i="42"/>
  <c r="AC104" i="42"/>
  <c r="I104" i="42"/>
  <c r="X102" i="42"/>
  <c r="S100" i="42"/>
  <c r="AH98" i="42"/>
  <c r="N98" i="42"/>
  <c r="AC96" i="42"/>
  <c r="I96" i="42"/>
  <c r="X94" i="42"/>
  <c r="S92" i="42"/>
  <c r="AH90" i="42"/>
  <c r="N90" i="42"/>
  <c r="AC88" i="42"/>
  <c r="I88" i="42"/>
  <c r="X86" i="42"/>
  <c r="S84" i="42"/>
  <c r="AH82" i="42"/>
  <c r="N82" i="42"/>
  <c r="AC80" i="42"/>
  <c r="I80" i="42"/>
  <c r="X78" i="42"/>
  <c r="S76" i="42"/>
  <c r="AH74" i="42"/>
  <c r="N74" i="42"/>
  <c r="AC72" i="42"/>
  <c r="I72" i="42"/>
  <c r="X70" i="42"/>
  <c r="S109" i="42"/>
  <c r="AH107" i="42"/>
  <c r="N107" i="42"/>
  <c r="AC105" i="42"/>
  <c r="I105" i="42"/>
  <c r="X103" i="42"/>
  <c r="S101" i="42"/>
  <c r="AH99" i="42"/>
  <c r="N99" i="42"/>
  <c r="AC97" i="42"/>
  <c r="I97" i="42"/>
  <c r="X95" i="42"/>
  <c r="S93" i="42"/>
  <c r="AH91" i="42"/>
  <c r="N91" i="42"/>
  <c r="AC89" i="42"/>
  <c r="I89" i="42"/>
  <c r="X87" i="42"/>
  <c r="S85" i="42"/>
  <c r="AH83" i="42"/>
  <c r="N83" i="42"/>
  <c r="AC81" i="42"/>
  <c r="I81" i="42"/>
  <c r="X79" i="42"/>
  <c r="S77" i="42"/>
  <c r="AH75" i="42"/>
  <c r="N75" i="42"/>
  <c r="AC73" i="42"/>
  <c r="I73" i="42"/>
  <c r="X71" i="42"/>
  <c r="S69" i="42"/>
  <c r="AH108" i="42"/>
  <c r="N108" i="42"/>
  <c r="AC106" i="42"/>
  <c r="I106" i="42"/>
  <c r="X104" i="42"/>
  <c r="S102" i="42"/>
  <c r="AH100" i="42"/>
  <c r="N100" i="42"/>
  <c r="AC98" i="42"/>
  <c r="I98" i="42"/>
  <c r="X96" i="42"/>
  <c r="S94" i="42"/>
  <c r="AH92" i="42"/>
  <c r="N92" i="42"/>
  <c r="AC90" i="42"/>
  <c r="I90" i="42"/>
  <c r="X88" i="42"/>
  <c r="S86" i="42"/>
  <c r="AH84" i="42"/>
  <c r="N84" i="42"/>
  <c r="AC82" i="42"/>
  <c r="I82" i="42"/>
  <c r="X80" i="42"/>
  <c r="S78" i="42"/>
  <c r="AH76" i="42"/>
  <c r="N76" i="42"/>
  <c r="AC74" i="42"/>
  <c r="I74" i="42"/>
  <c r="X72" i="42"/>
  <c r="S70" i="42"/>
  <c r="AH68" i="42"/>
  <c r="N68" i="42"/>
  <c r="AC66" i="42"/>
  <c r="I66" i="42"/>
  <c r="X64" i="42"/>
  <c r="S62" i="42"/>
  <c r="AH60" i="42"/>
  <c r="N60" i="42"/>
  <c r="AC58" i="42"/>
  <c r="I58" i="42"/>
  <c r="X56" i="42"/>
  <c r="S54" i="42"/>
  <c r="AH109" i="42"/>
  <c r="N109" i="42"/>
  <c r="AC107" i="42"/>
  <c r="I107" i="42"/>
  <c r="X105" i="42"/>
  <c r="S103" i="42"/>
  <c r="AH101" i="42"/>
  <c r="N101" i="42"/>
  <c r="AC99" i="42"/>
  <c r="I99" i="42"/>
  <c r="X97" i="42"/>
  <c r="S95" i="42"/>
  <c r="AH93" i="42"/>
  <c r="N93" i="42"/>
  <c r="AC91" i="42"/>
  <c r="I91" i="42"/>
  <c r="X89" i="42"/>
  <c r="S87" i="42"/>
  <c r="AH85" i="42"/>
  <c r="N85" i="42"/>
  <c r="AC83" i="42"/>
  <c r="I83" i="42"/>
  <c r="AC108" i="42"/>
  <c r="I108" i="42"/>
  <c r="X106" i="42"/>
  <c r="S104" i="42"/>
  <c r="AH102" i="42"/>
  <c r="N102" i="42"/>
  <c r="AC100" i="42"/>
  <c r="I100" i="42"/>
  <c r="X98" i="42"/>
  <c r="S96" i="42"/>
  <c r="AH94" i="42"/>
  <c r="N94" i="42"/>
  <c r="AC92" i="42"/>
  <c r="I92" i="42"/>
  <c r="X90" i="42"/>
  <c r="S88" i="42"/>
  <c r="AH86" i="42"/>
  <c r="N86" i="42"/>
  <c r="AC84" i="42"/>
  <c r="I84" i="42"/>
  <c r="X82" i="42"/>
  <c r="S80" i="42"/>
  <c r="AH78" i="42"/>
  <c r="N78" i="42"/>
  <c r="AC76" i="42"/>
  <c r="I76" i="42"/>
  <c r="X74" i="42"/>
  <c r="S72" i="42"/>
  <c r="AH70" i="42"/>
  <c r="N70" i="42"/>
  <c r="AC68" i="42"/>
  <c r="I68" i="42"/>
  <c r="X66" i="42"/>
  <c r="S64" i="42"/>
  <c r="AH62" i="42"/>
  <c r="N62" i="42"/>
  <c r="AC60" i="42"/>
  <c r="I60" i="42"/>
  <c r="X58" i="42"/>
  <c r="AC109" i="42"/>
  <c r="I109" i="42"/>
  <c r="X107" i="42"/>
  <c r="S105" i="42"/>
  <c r="AH103" i="42"/>
  <c r="N103" i="42"/>
  <c r="AC101" i="42"/>
  <c r="I101" i="42"/>
  <c r="X99" i="42"/>
  <c r="S97" i="42"/>
  <c r="AH95" i="42"/>
  <c r="N95" i="42"/>
  <c r="AC93" i="42"/>
  <c r="I93" i="42"/>
  <c r="X91" i="42"/>
  <c r="S89" i="42"/>
  <c r="AH87" i="42"/>
  <c r="N87" i="42"/>
  <c r="AC85" i="42"/>
  <c r="I85" i="42"/>
  <c r="X83" i="42"/>
  <c r="S81" i="42"/>
  <c r="AH79" i="42"/>
  <c r="N79" i="42"/>
  <c r="AC77" i="42"/>
  <c r="I77" i="42"/>
  <c r="X75" i="42"/>
  <c r="S73" i="42"/>
  <c r="AH71" i="42"/>
  <c r="N71" i="42"/>
  <c r="AC69" i="42"/>
  <c r="I69" i="42"/>
  <c r="X67" i="42"/>
  <c r="S65" i="42"/>
  <c r="AH63" i="42"/>
  <c r="N63" i="42"/>
  <c r="AC61" i="42"/>
  <c r="I61" i="42"/>
  <c r="X59" i="42"/>
  <c r="S57" i="42"/>
  <c r="AH55" i="42"/>
  <c r="N55" i="42"/>
  <c r="AC53" i="42"/>
  <c r="X108" i="42"/>
  <c r="S106" i="42"/>
  <c r="AH104" i="42"/>
  <c r="N104" i="42"/>
  <c r="AC102" i="42"/>
  <c r="I102" i="42"/>
  <c r="X100" i="42"/>
  <c r="S98" i="42"/>
  <c r="AH96" i="42"/>
  <c r="N96" i="42"/>
  <c r="AC94" i="42"/>
  <c r="I94" i="42"/>
  <c r="X92" i="42"/>
  <c r="S90" i="42"/>
  <c r="AH88" i="42"/>
  <c r="N88" i="42"/>
  <c r="AC86" i="42"/>
  <c r="I86" i="42"/>
  <c r="X84" i="42"/>
  <c r="S82" i="42"/>
  <c r="AH80" i="42"/>
  <c r="N80" i="42"/>
  <c r="AC78" i="42"/>
  <c r="I78" i="42"/>
  <c r="X76" i="42"/>
  <c r="S74" i="42"/>
  <c r="AH72" i="42"/>
  <c r="N72" i="42"/>
  <c r="AC70" i="42"/>
  <c r="I70" i="42"/>
  <c r="X68" i="42"/>
  <c r="S79" i="42"/>
  <c r="S75" i="42"/>
  <c r="S71" i="42"/>
  <c r="I67" i="42"/>
  <c r="N61" i="42"/>
  <c r="S60" i="42"/>
  <c r="AH58" i="42"/>
  <c r="I79" i="42"/>
  <c r="I75" i="42"/>
  <c r="I71" i="42"/>
  <c r="N66" i="42"/>
  <c r="AC65" i="42"/>
  <c r="I64" i="42"/>
  <c r="X63" i="42"/>
  <c r="AC62" i="42"/>
  <c r="S59" i="42"/>
  <c r="N57" i="42"/>
  <c r="AC56" i="42"/>
  <c r="AC54" i="42"/>
  <c r="S53" i="42"/>
  <c r="AH51" i="42"/>
  <c r="N51" i="42"/>
  <c r="AC49" i="42"/>
  <c r="I49" i="42"/>
  <c r="X47" i="42"/>
  <c r="S45" i="42"/>
  <c r="AH43" i="42"/>
  <c r="N43" i="42"/>
  <c r="AC41" i="42"/>
  <c r="I41" i="42"/>
  <c r="X39" i="42"/>
  <c r="S37" i="42"/>
  <c r="AH35" i="42"/>
  <c r="N35" i="42"/>
  <c r="AC33" i="42"/>
  <c r="I33" i="42"/>
  <c r="X31" i="42"/>
  <c r="S83" i="42"/>
  <c r="AH67" i="42"/>
  <c r="X65" i="42"/>
  <c r="AH64" i="42"/>
  <c r="S63" i="42"/>
  <c r="AH52" i="42"/>
  <c r="N52" i="42"/>
  <c r="AC50" i="42"/>
  <c r="I50" i="42"/>
  <c r="X48" i="42"/>
  <c r="S46" i="42"/>
  <c r="AH44" i="42"/>
  <c r="N44" i="42"/>
  <c r="AH81" i="42"/>
  <c r="AH77" i="42"/>
  <c r="AH73" i="42"/>
  <c r="AH69" i="42"/>
  <c r="AC67" i="42"/>
  <c r="X62" i="42"/>
  <c r="AH61" i="42"/>
  <c r="N59" i="42"/>
  <c r="S58" i="42"/>
  <c r="AH57" i="42"/>
  <c r="I57" i="42"/>
  <c r="I55" i="42"/>
  <c r="X54" i="42"/>
  <c r="N53" i="42"/>
  <c r="AC51" i="42"/>
  <c r="I51" i="42"/>
  <c r="X49" i="42"/>
  <c r="S47" i="42"/>
  <c r="AH45" i="42"/>
  <c r="N45" i="42"/>
  <c r="AC43" i="42"/>
  <c r="I43" i="42"/>
  <c r="X41" i="42"/>
  <c r="S39" i="42"/>
  <c r="AH37" i="42"/>
  <c r="N37" i="42"/>
  <c r="AC35" i="42"/>
  <c r="I35" i="42"/>
  <c r="X33" i="42"/>
  <c r="S31" i="42"/>
  <c r="AH29" i="42"/>
  <c r="N29" i="42"/>
  <c r="AC27" i="42"/>
  <c r="I27" i="42"/>
  <c r="X25" i="42"/>
  <c r="S23" i="42"/>
  <c r="AH21" i="42"/>
  <c r="N21" i="42"/>
  <c r="AC19" i="42"/>
  <c r="I19" i="42"/>
  <c r="X17" i="42"/>
  <c r="S15" i="42"/>
  <c r="AH13" i="42"/>
  <c r="N13" i="42"/>
  <c r="X81" i="42"/>
  <c r="X77" i="42"/>
  <c r="X73" i="42"/>
  <c r="X69" i="42"/>
  <c r="S68" i="42"/>
  <c r="AH66" i="42"/>
  <c r="N65" i="42"/>
  <c r="AC64" i="42"/>
  <c r="I63" i="42"/>
  <c r="I59" i="42"/>
  <c r="N81" i="42"/>
  <c r="N77" i="42"/>
  <c r="N73" i="42"/>
  <c r="S67" i="42"/>
  <c r="X61" i="42"/>
  <c r="N58" i="42"/>
  <c r="AC57" i="42"/>
  <c r="N56" i="42"/>
  <c r="AC55" i="42"/>
  <c r="I53" i="42"/>
  <c r="X51" i="42"/>
  <c r="S49" i="42"/>
  <c r="AH47" i="42"/>
  <c r="N47" i="42"/>
  <c r="AC45" i="42"/>
  <c r="I45" i="42"/>
  <c r="X43" i="42"/>
  <c r="S41" i="42"/>
  <c r="AH39" i="42"/>
  <c r="N39" i="42"/>
  <c r="AC37" i="42"/>
  <c r="I37" i="42"/>
  <c r="X35" i="42"/>
  <c r="S33" i="42"/>
  <c r="AH31" i="42"/>
  <c r="N31" i="42"/>
  <c r="AC79" i="42"/>
  <c r="AC75" i="42"/>
  <c r="AC71" i="42"/>
  <c r="N67" i="42"/>
  <c r="S66" i="42"/>
  <c r="AH65" i="42"/>
  <c r="N64" i="42"/>
  <c r="AC63" i="42"/>
  <c r="S61" i="42"/>
  <c r="AC59" i="42"/>
  <c r="AH56" i="42"/>
  <c r="I56" i="42"/>
  <c r="X55" i="42"/>
  <c r="I54" i="42"/>
  <c r="X53" i="42"/>
  <c r="S51" i="42"/>
  <c r="AH49" i="42"/>
  <c r="N49" i="42"/>
  <c r="AC47" i="42"/>
  <c r="I47" i="42"/>
  <c r="X45" i="42"/>
  <c r="S43" i="42"/>
  <c r="AH41" i="42"/>
  <c r="N41" i="42"/>
  <c r="AC39" i="42"/>
  <c r="I39" i="42"/>
  <c r="X37" i="42"/>
  <c r="S35" i="42"/>
  <c r="AH33" i="42"/>
  <c r="N33" i="42"/>
  <c r="AC31" i="42"/>
  <c r="I31" i="42"/>
  <c r="X29" i="42"/>
  <c r="S27" i="42"/>
  <c r="AH25" i="42"/>
  <c r="N25" i="42"/>
  <c r="AC23" i="42"/>
  <c r="I23" i="42"/>
  <c r="X21" i="42"/>
  <c r="S19" i="42"/>
  <c r="AH17" i="42"/>
  <c r="N17" i="42"/>
  <c r="AC15" i="42"/>
  <c r="I15" i="42"/>
  <c r="X13" i="42"/>
  <c r="X10" i="42"/>
  <c r="I12" i="42"/>
  <c r="X15" i="42"/>
  <c r="I16" i="42"/>
  <c r="X19" i="42"/>
  <c r="I20" i="42"/>
  <c r="X23" i="42"/>
  <c r="I24" i="42"/>
  <c r="X27" i="42"/>
  <c r="I28" i="42"/>
  <c r="AH32" i="42"/>
  <c r="X34" i="42"/>
  <c r="N36" i="42"/>
  <c r="AH40" i="42"/>
  <c r="X42" i="42"/>
  <c r="S44" i="42"/>
  <c r="X46" i="42"/>
  <c r="S48" i="42"/>
  <c r="AH50" i="42"/>
  <c r="S10" i="42"/>
  <c r="I11" i="42"/>
  <c r="AC11" i="42"/>
  <c r="N12" i="42"/>
  <c r="N14" i="42"/>
  <c r="N16" i="42"/>
  <c r="N18" i="42"/>
  <c r="N20" i="42"/>
  <c r="N22" i="42"/>
  <c r="N24" i="42"/>
  <c r="N26" i="42"/>
  <c r="N28" i="42"/>
  <c r="N30" i="42"/>
  <c r="AC34" i="42"/>
  <c r="S36" i="42"/>
  <c r="I38" i="42"/>
  <c r="AC42" i="42"/>
  <c r="X44" i="42"/>
  <c r="AC46" i="42"/>
  <c r="AC48" i="42"/>
  <c r="S56" i="42"/>
  <c r="AC17" i="42"/>
  <c r="AC21" i="42"/>
  <c r="S22" i="42"/>
  <c r="AC25" i="42"/>
  <c r="S26" i="42"/>
  <c r="AC29" i="42"/>
  <c r="S30" i="42"/>
  <c r="AH34" i="42"/>
  <c r="X36" i="42"/>
  <c r="N38" i="42"/>
  <c r="AH42" i="42"/>
  <c r="AC44" i="42"/>
  <c r="AH46" i="42"/>
  <c r="AH48" i="42"/>
  <c r="S55" i="42"/>
  <c r="X60" i="42"/>
  <c r="I62" i="42"/>
  <c r="N11" i="42"/>
  <c r="AH11" i="42"/>
  <c r="S12" i="42"/>
  <c r="AH15" i="42"/>
  <c r="S16" i="42"/>
  <c r="AH19" i="42"/>
  <c r="S20" i="42"/>
  <c r="AH23" i="42"/>
  <c r="S24" i="42"/>
  <c r="AH27" i="42"/>
  <c r="S28" i="42"/>
  <c r="X30" i="42"/>
  <c r="I32" i="42"/>
  <c r="AC36" i="42"/>
  <c r="S38" i="42"/>
  <c r="I40" i="42"/>
  <c r="I52" i="42"/>
  <c r="N54" i="42"/>
  <c r="AC10" i="42"/>
  <c r="AC13" i="42"/>
  <c r="N10" i="42"/>
  <c r="AH10" i="42"/>
  <c r="X12" i="42"/>
  <c r="I13" i="42"/>
  <c r="X14" i="42"/>
  <c r="X16" i="42"/>
  <c r="I17" i="42"/>
  <c r="X18" i="42"/>
  <c r="X20" i="42"/>
  <c r="I21" i="42"/>
  <c r="X22" i="42"/>
  <c r="X24" i="42"/>
  <c r="I25" i="42"/>
  <c r="X26" i="42"/>
  <c r="X28" i="42"/>
  <c r="I29" i="42"/>
  <c r="AC30" i="42"/>
  <c r="N32" i="42"/>
  <c r="AH36" i="42"/>
  <c r="X38" i="42"/>
  <c r="N40" i="42"/>
  <c r="S52" i="42"/>
  <c r="S14" i="42"/>
  <c r="S18" i="42"/>
  <c r="S11" i="42"/>
  <c r="AC14" i="42"/>
  <c r="N15" i="42"/>
  <c r="AC18" i="42"/>
  <c r="N19" i="42"/>
  <c r="AC22" i="42"/>
  <c r="N23" i="42"/>
  <c r="AC26" i="42"/>
  <c r="N27" i="42"/>
  <c r="S32" i="42"/>
  <c r="I34" i="42"/>
  <c r="AC38" i="42"/>
  <c r="S40" i="42"/>
  <c r="I42" i="42"/>
  <c r="N50" i="42"/>
  <c r="X52" i="42"/>
  <c r="AH54" i="42"/>
  <c r="X57" i="42"/>
  <c r="AC16" i="42"/>
  <c r="AC20" i="42"/>
  <c r="AC24" i="42"/>
  <c r="AC28" i="42"/>
  <c r="AH30" i="42"/>
  <c r="N34" i="42"/>
  <c r="AH38" i="42"/>
  <c r="X40" i="42"/>
  <c r="N42" i="42"/>
  <c r="I46" i="42"/>
  <c r="I48" i="42"/>
  <c r="S50" i="42"/>
  <c r="AC52" i="42"/>
  <c r="AH53" i="42"/>
  <c r="AH59" i="42"/>
  <c r="I65" i="42"/>
  <c r="N69" i="42"/>
  <c r="Z5" i="41"/>
  <c r="S45" i="41"/>
  <c r="X44" i="41"/>
  <c r="S37" i="41"/>
  <c r="X36" i="41"/>
  <c r="S29" i="41"/>
  <c r="X28" i="41"/>
  <c r="N24" i="41"/>
  <c r="I22" i="41"/>
  <c r="X20" i="41"/>
  <c r="S18" i="41"/>
  <c r="I18" i="41"/>
  <c r="X16" i="41"/>
  <c r="I10" i="41"/>
  <c r="S14" i="41"/>
  <c r="N12" i="41"/>
  <c r="S22" i="41"/>
  <c r="N34" i="41"/>
  <c r="S50" i="41"/>
  <c r="X48" i="41"/>
  <c r="X40" i="41"/>
  <c r="X32" i="41"/>
  <c r="X24" i="41"/>
  <c r="N20" i="41"/>
  <c r="X47" i="41"/>
  <c r="I43" i="41"/>
  <c r="N42" i="41"/>
  <c r="X39" i="41"/>
  <c r="I35" i="41"/>
  <c r="X31" i="41"/>
  <c r="S76" i="41"/>
  <c r="N72" i="41"/>
  <c r="S68" i="41"/>
  <c r="N64" i="41"/>
  <c r="S60" i="41"/>
  <c r="N56" i="41"/>
  <c r="I55" i="41"/>
  <c r="I49" i="41"/>
  <c r="N48" i="41"/>
  <c r="S47" i="41"/>
  <c r="S46" i="41"/>
  <c r="X45" i="41"/>
  <c r="I41" i="41"/>
  <c r="N40" i="41"/>
  <c r="S39" i="41"/>
  <c r="S38" i="41"/>
  <c r="X37" i="41"/>
  <c r="I33" i="41"/>
  <c r="N32" i="41"/>
  <c r="S31" i="41"/>
  <c r="S30" i="41"/>
  <c r="X29" i="41"/>
  <c r="I25" i="41"/>
  <c r="X23" i="41"/>
  <c r="N19" i="41"/>
  <c r="N26" i="41"/>
  <c r="N11" i="41"/>
  <c r="S21" i="41"/>
  <c r="I23" i="41"/>
  <c r="I27" i="41"/>
  <c r="S13" i="41"/>
  <c r="I17" i="41"/>
  <c r="N17" i="41"/>
  <c r="N109" i="41"/>
  <c r="I107" i="41"/>
  <c r="X105" i="41"/>
  <c r="S103" i="41"/>
  <c r="N101" i="41"/>
  <c r="I99" i="41"/>
  <c r="X97" i="41"/>
  <c r="S95" i="41"/>
  <c r="N93" i="41"/>
  <c r="I91" i="41"/>
  <c r="X89" i="41"/>
  <c r="S87" i="41"/>
  <c r="N85" i="41"/>
  <c r="I83" i="41"/>
  <c r="X81" i="41"/>
  <c r="S79" i="41"/>
  <c r="N77" i="41"/>
  <c r="I75" i="41"/>
  <c r="X73" i="41"/>
  <c r="S71" i="41"/>
  <c r="N69" i="41"/>
  <c r="I67" i="41"/>
  <c r="X65" i="41"/>
  <c r="S63" i="41"/>
  <c r="N61" i="41"/>
  <c r="I59" i="41"/>
  <c r="X57" i="41"/>
  <c r="S55" i="41"/>
  <c r="S108" i="41"/>
  <c r="N106" i="41"/>
  <c r="I104" i="41"/>
  <c r="X102" i="41"/>
  <c r="S100" i="41"/>
  <c r="N98" i="41"/>
  <c r="I96" i="41"/>
  <c r="X94" i="41"/>
  <c r="S92" i="41"/>
  <c r="N90" i="41"/>
  <c r="I88" i="41"/>
  <c r="X86" i="41"/>
  <c r="S84" i="41"/>
  <c r="N82" i="41"/>
  <c r="I109" i="41"/>
  <c r="X107" i="41"/>
  <c r="S105" i="41"/>
  <c r="N103" i="41"/>
  <c r="I101" i="41"/>
  <c r="X99" i="41"/>
  <c r="S97" i="41"/>
  <c r="N95" i="41"/>
  <c r="I93" i="41"/>
  <c r="X91" i="41"/>
  <c r="S89" i="41"/>
  <c r="N87" i="41"/>
  <c r="I85" i="41"/>
  <c r="X83" i="41"/>
  <c r="S81" i="41"/>
  <c r="N79" i="41"/>
  <c r="I77" i="41"/>
  <c r="X75" i="41"/>
  <c r="S73" i="41"/>
  <c r="N71" i="41"/>
  <c r="I69" i="41"/>
  <c r="X67" i="41"/>
  <c r="S65" i="41"/>
  <c r="N63" i="41"/>
  <c r="I61" i="41"/>
  <c r="X59" i="41"/>
  <c r="S57" i="41"/>
  <c r="N55" i="41"/>
  <c r="I53" i="41"/>
  <c r="X51" i="41"/>
  <c r="S49" i="41"/>
  <c r="N47" i="41"/>
  <c r="I45" i="41"/>
  <c r="X43" i="41"/>
  <c r="S41" i="41"/>
  <c r="N39" i="41"/>
  <c r="I37" i="41"/>
  <c r="X35" i="41"/>
  <c r="S33" i="41"/>
  <c r="N31" i="41"/>
  <c r="I29" i="41"/>
  <c r="X27" i="41"/>
  <c r="S25" i="41"/>
  <c r="N108" i="41"/>
  <c r="I106" i="41"/>
  <c r="X104" i="41"/>
  <c r="S102" i="41"/>
  <c r="N100" i="41"/>
  <c r="I98" i="41"/>
  <c r="X96" i="41"/>
  <c r="S94" i="41"/>
  <c r="N92" i="41"/>
  <c r="I90" i="41"/>
  <c r="X88" i="41"/>
  <c r="S86" i="41"/>
  <c r="N84" i="41"/>
  <c r="I82" i="41"/>
  <c r="X80" i="41"/>
  <c r="S78" i="41"/>
  <c r="N76" i="41"/>
  <c r="I74" i="41"/>
  <c r="X72" i="41"/>
  <c r="S70" i="41"/>
  <c r="N68" i="41"/>
  <c r="I66" i="41"/>
  <c r="X64" i="41"/>
  <c r="S62" i="41"/>
  <c r="N60" i="41"/>
  <c r="I58" i="41"/>
  <c r="X56" i="41"/>
  <c r="S54" i="41"/>
  <c r="N52" i="41"/>
  <c r="I50" i="41"/>
  <c r="X109" i="41"/>
  <c r="S107" i="41"/>
  <c r="N105" i="41"/>
  <c r="I103" i="41"/>
  <c r="X101" i="41"/>
  <c r="S99" i="41"/>
  <c r="N97" i="41"/>
  <c r="I95" i="41"/>
  <c r="X93" i="41"/>
  <c r="S91" i="41"/>
  <c r="N89" i="41"/>
  <c r="I87" i="41"/>
  <c r="X85" i="41"/>
  <c r="S83" i="41"/>
  <c r="N81" i="41"/>
  <c r="I79" i="41"/>
  <c r="X77" i="41"/>
  <c r="S75" i="41"/>
  <c r="N73" i="41"/>
  <c r="I71" i="41"/>
  <c r="X69" i="41"/>
  <c r="S67" i="41"/>
  <c r="N65" i="41"/>
  <c r="I63" i="41"/>
  <c r="X61" i="41"/>
  <c r="S59" i="41"/>
  <c r="N57" i="41"/>
  <c r="I108" i="41"/>
  <c r="X106" i="41"/>
  <c r="S104" i="41"/>
  <c r="N102" i="41"/>
  <c r="I100" i="41"/>
  <c r="X98" i="41"/>
  <c r="S96" i="41"/>
  <c r="N94" i="41"/>
  <c r="I92" i="41"/>
  <c r="X90" i="41"/>
  <c r="S88" i="41"/>
  <c r="N86" i="41"/>
  <c r="I84" i="41"/>
  <c r="X82" i="41"/>
  <c r="S80" i="41"/>
  <c r="N78" i="41"/>
  <c r="I76" i="41"/>
  <c r="X74" i="41"/>
  <c r="S72" i="41"/>
  <c r="N70" i="41"/>
  <c r="I68" i="41"/>
  <c r="X66" i="41"/>
  <c r="S64" i="41"/>
  <c r="N62" i="41"/>
  <c r="I60" i="41"/>
  <c r="X58" i="41"/>
  <c r="S56" i="41"/>
  <c r="N54" i="41"/>
  <c r="I52" i="41"/>
  <c r="X50" i="41"/>
  <c r="S48" i="41"/>
  <c r="N46" i="41"/>
  <c r="I44" i="41"/>
  <c r="X42" i="41"/>
  <c r="S40" i="41"/>
  <c r="N38" i="41"/>
  <c r="I36" i="41"/>
  <c r="X34" i="41"/>
  <c r="S32" i="41"/>
  <c r="N30" i="41"/>
  <c r="I28" i="41"/>
  <c r="X26" i="41"/>
  <c r="X108" i="41"/>
  <c r="S106" i="41"/>
  <c r="N104" i="41"/>
  <c r="I102" i="41"/>
  <c r="X100" i="41"/>
  <c r="S98" i="41"/>
  <c r="N96" i="41"/>
  <c r="I94" i="41"/>
  <c r="X92" i="41"/>
  <c r="S90" i="41"/>
  <c r="N88" i="41"/>
  <c r="I86" i="41"/>
  <c r="X84" i="41"/>
  <c r="S82" i="41"/>
  <c r="N80" i="41"/>
  <c r="X10" i="41"/>
  <c r="I12" i="41"/>
  <c r="N14" i="41"/>
  <c r="S16" i="41"/>
  <c r="X18" i="41"/>
  <c r="I20" i="41"/>
  <c r="N22" i="41"/>
  <c r="S24" i="41"/>
  <c r="N25" i="41"/>
  <c r="I26" i="41"/>
  <c r="X30" i="41"/>
  <c r="N33" i="41"/>
  <c r="I34" i="41"/>
  <c r="X38" i="41"/>
  <c r="N41" i="41"/>
  <c r="I42" i="41"/>
  <c r="X46" i="41"/>
  <c r="N49" i="41"/>
  <c r="N50" i="41"/>
  <c r="I51" i="41"/>
  <c r="N53" i="41"/>
  <c r="I54" i="41"/>
  <c r="X60" i="41"/>
  <c r="X68" i="41"/>
  <c r="X76" i="41"/>
  <c r="S52" i="41"/>
  <c r="X79" i="41"/>
  <c r="N51" i="41"/>
  <c r="S53" i="41"/>
  <c r="X55" i="41"/>
  <c r="N58" i="41"/>
  <c r="N59" i="41"/>
  <c r="I62" i="41"/>
  <c r="X63" i="41"/>
  <c r="N66" i="41"/>
  <c r="N67" i="41"/>
  <c r="I70" i="41"/>
  <c r="X71" i="41"/>
  <c r="N74" i="41"/>
  <c r="N75" i="41"/>
  <c r="I78" i="41"/>
  <c r="I81" i="41"/>
  <c r="N83" i="41"/>
  <c r="S85" i="41"/>
  <c r="X87" i="41"/>
  <c r="I89" i="41"/>
  <c r="N91" i="41"/>
  <c r="S93" i="41"/>
  <c r="X95" i="41"/>
  <c r="I97" i="41"/>
  <c r="N99" i="41"/>
  <c r="S101" i="41"/>
  <c r="X103" i="41"/>
  <c r="I105" i="41"/>
  <c r="N107" i="41"/>
  <c r="S109" i="41"/>
  <c r="I13" i="41"/>
  <c r="N15" i="41"/>
  <c r="S17" i="41"/>
  <c r="X19" i="41"/>
  <c r="I21" i="41"/>
  <c r="N23" i="41"/>
  <c r="X25" i="41"/>
  <c r="S26" i="41"/>
  <c r="N27" i="41"/>
  <c r="N28" i="41"/>
  <c r="X33" i="41"/>
  <c r="S34" i="41"/>
  <c r="N35" i="41"/>
  <c r="N36" i="41"/>
  <c r="X41" i="41"/>
  <c r="S42" i="41"/>
  <c r="N43" i="41"/>
  <c r="N44" i="41"/>
  <c r="X49" i="41"/>
  <c r="S51" i="41"/>
  <c r="X52" i="41"/>
  <c r="X53" i="41"/>
  <c r="X54" i="41"/>
  <c r="S58" i="41"/>
  <c r="S66" i="41"/>
  <c r="S74" i="41"/>
  <c r="X11" i="41"/>
  <c r="N10" i="41"/>
  <c r="S12" i="41"/>
  <c r="X14" i="41"/>
  <c r="I16" i="41"/>
  <c r="N18" i="41"/>
  <c r="S20" i="41"/>
  <c r="X22" i="41"/>
  <c r="I24" i="41"/>
  <c r="S27" i="41"/>
  <c r="S28" i="41"/>
  <c r="N29" i="41"/>
  <c r="I30" i="41"/>
  <c r="I31" i="41"/>
  <c r="S35" i="41"/>
  <c r="S36" i="41"/>
  <c r="N37" i="41"/>
  <c r="I38" i="41"/>
  <c r="I39" i="41"/>
  <c r="S43" i="41"/>
  <c r="S44" i="41"/>
  <c r="N45" i="41"/>
  <c r="I46" i="41"/>
  <c r="I47" i="41"/>
  <c r="X62" i="41"/>
  <c r="X70" i="41"/>
  <c r="X78" i="41"/>
  <c r="I11" i="41"/>
  <c r="N13" i="41"/>
  <c r="S15" i="41"/>
  <c r="X17" i="41"/>
  <c r="I19" i="41"/>
  <c r="N21" i="41"/>
  <c r="S23" i="41"/>
  <c r="I32" i="41"/>
  <c r="I40" i="41"/>
  <c r="I48" i="41"/>
  <c r="I57" i="41"/>
  <c r="I65" i="41"/>
  <c r="I73" i="41"/>
  <c r="I80" i="41"/>
  <c r="I56" i="41"/>
  <c r="S61" i="41"/>
  <c r="I64" i="41"/>
  <c r="S69" i="41"/>
  <c r="I72" i="41"/>
  <c r="S77" i="41"/>
  <c r="J44" i="12" l="1"/>
  <c r="C113" i="43" s="1"/>
  <c r="J43" i="12"/>
  <c r="C112" i="43" s="1"/>
  <c r="J42" i="12"/>
  <c r="C111" i="43" s="1"/>
  <c r="J41" i="12"/>
  <c r="C110" i="43" s="1"/>
  <c r="J40" i="12"/>
  <c r="C109" i="43" s="1"/>
  <c r="J39" i="12"/>
  <c r="C108" i="43" s="1"/>
  <c r="J38" i="12"/>
  <c r="C107" i="43" s="1"/>
  <c r="J37" i="12"/>
  <c r="C106" i="43" s="1"/>
  <c r="J36" i="12"/>
  <c r="C105" i="43" s="1"/>
  <c r="J35" i="12"/>
  <c r="C104" i="43" s="1"/>
  <c r="C104" i="42" l="1"/>
  <c r="C104" i="41"/>
  <c r="C105" i="42"/>
  <c r="C105" i="41"/>
  <c r="C106" i="41"/>
  <c r="C106" i="42"/>
  <c r="C111" i="41"/>
  <c r="C111" i="42"/>
  <c r="C109" i="42"/>
  <c r="C109" i="41"/>
  <c r="C112" i="42"/>
  <c r="C112" i="41"/>
  <c r="C113" i="42"/>
  <c r="C113" i="41"/>
  <c r="C107" i="41"/>
  <c r="C107" i="42"/>
  <c r="C108" i="42"/>
  <c r="C108" i="41"/>
  <c r="C110" i="41"/>
  <c r="C110" i="42"/>
  <c r="J34" i="12"/>
  <c r="C103" i="43" s="1"/>
  <c r="J33" i="12"/>
  <c r="C102" i="43" s="1"/>
  <c r="J32" i="12"/>
  <c r="C101" i="43" s="1"/>
  <c r="J31" i="12"/>
  <c r="C100" i="43" s="1"/>
  <c r="J30" i="12"/>
  <c r="C99" i="43" s="1"/>
  <c r="J29" i="12"/>
  <c r="C98" i="43" s="1"/>
  <c r="J28" i="12"/>
  <c r="C97" i="43" s="1"/>
  <c r="J27" i="12"/>
  <c r="C96" i="43" s="1"/>
  <c r="J26" i="12"/>
  <c r="C95" i="43" s="1"/>
  <c r="J25" i="12"/>
  <c r="C94" i="43" s="1"/>
  <c r="J24" i="12"/>
  <c r="C93" i="43" s="1"/>
  <c r="J23" i="12"/>
  <c r="C92" i="43" s="1"/>
  <c r="J22" i="12"/>
  <c r="C91" i="43" s="1"/>
  <c r="J21" i="12"/>
  <c r="C90" i="43" s="1"/>
  <c r="J20" i="12"/>
  <c r="C89" i="43" s="1"/>
  <c r="J19" i="12"/>
  <c r="C88" i="43" s="1"/>
  <c r="J18" i="12"/>
  <c r="C87" i="43" s="1"/>
  <c r="J17" i="12"/>
  <c r="C86" i="43" s="1"/>
  <c r="J16" i="12"/>
  <c r="C85" i="43" s="1"/>
  <c r="J15" i="12"/>
  <c r="C84" i="43" s="1"/>
  <c r="J14" i="12"/>
  <c r="C83" i="43" s="1"/>
  <c r="J13" i="12"/>
  <c r="C82" i="43" s="1"/>
  <c r="J12" i="12"/>
  <c r="C81" i="43" s="1"/>
  <c r="J11" i="12"/>
  <c r="C80" i="43" s="1"/>
  <c r="J10" i="12"/>
  <c r="C79" i="43" s="1"/>
  <c r="J9" i="12"/>
  <c r="C78" i="43" s="1"/>
  <c r="J8" i="12"/>
  <c r="C77" i="43" s="1"/>
  <c r="J7" i="12"/>
  <c r="C76" i="43" s="1"/>
  <c r="J6" i="12"/>
  <c r="C75" i="43" s="1"/>
  <c r="J5" i="12"/>
  <c r="C74" i="43" s="1"/>
  <c r="C100" i="42" l="1"/>
  <c r="C100" i="41"/>
  <c r="C77" i="41"/>
  <c r="C77" i="42"/>
  <c r="C89" i="42"/>
  <c r="C89" i="41"/>
  <c r="C101" i="42"/>
  <c r="C101" i="41"/>
  <c r="C102" i="41"/>
  <c r="C102" i="42"/>
  <c r="C74" i="41"/>
  <c r="C74" i="42"/>
  <c r="C98" i="41"/>
  <c r="C98" i="42"/>
  <c r="C75" i="41"/>
  <c r="C75" i="42"/>
  <c r="C91" i="41"/>
  <c r="C91" i="42"/>
  <c r="C87" i="41"/>
  <c r="C87" i="42"/>
  <c r="C94" i="41"/>
  <c r="C94" i="42"/>
  <c r="C86" i="41"/>
  <c r="C86" i="42"/>
  <c r="C99" i="41"/>
  <c r="C99" i="42"/>
  <c r="C76" i="42"/>
  <c r="C76" i="41"/>
  <c r="C90" i="41"/>
  <c r="C90" i="42"/>
  <c r="C79" i="41"/>
  <c r="C79" i="42"/>
  <c r="C80" i="42"/>
  <c r="C80" i="41"/>
  <c r="C81" i="41"/>
  <c r="C81" i="42"/>
  <c r="C82" i="41"/>
  <c r="C82" i="42"/>
  <c r="C83" i="41"/>
  <c r="C83" i="42"/>
  <c r="C95" i="41"/>
  <c r="C95" i="42"/>
  <c r="C84" i="42"/>
  <c r="C84" i="41"/>
  <c r="C96" i="42"/>
  <c r="C96" i="41"/>
  <c r="C78" i="41"/>
  <c r="C78" i="42"/>
  <c r="C103" i="41"/>
  <c r="C103" i="42"/>
  <c r="C92" i="42"/>
  <c r="C92" i="41"/>
  <c r="C93" i="42"/>
  <c r="C93" i="41"/>
  <c r="C85" i="41"/>
  <c r="C85" i="42"/>
  <c r="C97" i="42"/>
  <c r="C97" i="41"/>
  <c r="C88" i="41"/>
  <c r="C88" i="42"/>
  <c r="G7" i="11" l="1"/>
  <c r="C10" i="17"/>
  <c r="G6" i="17" s="1"/>
  <c r="G5" i="17"/>
  <c r="G4" i="17"/>
  <c r="G5" i="11"/>
  <c r="G4" i="11"/>
  <c r="C10" i="11"/>
  <c r="E73" i="12" l="1"/>
  <c r="C72" i="43" s="1"/>
  <c r="E72" i="12"/>
  <c r="C71" i="43" s="1"/>
  <c r="E70" i="12"/>
  <c r="C69" i="43" s="1"/>
  <c r="E69" i="12"/>
  <c r="C68" i="43" s="1"/>
  <c r="E71" i="12"/>
  <c r="C70" i="43" s="1"/>
  <c r="E68" i="12"/>
  <c r="C67" i="43" s="1"/>
  <c r="E67" i="12"/>
  <c r="C66" i="43" s="1"/>
  <c r="E74" i="12"/>
  <c r="C73" i="43" s="1"/>
  <c r="E65" i="12"/>
  <c r="C64" i="43" s="1"/>
  <c r="E66" i="12"/>
  <c r="C65" i="43" s="1"/>
  <c r="G6" i="11"/>
  <c r="G8" i="11" s="1"/>
  <c r="G9" i="11" s="1"/>
  <c r="E64" i="12"/>
  <c r="C63" i="43" s="1"/>
  <c r="E60" i="12"/>
  <c r="C59" i="43" s="1"/>
  <c r="E56" i="12"/>
  <c r="C55" i="43" s="1"/>
  <c r="E63" i="12"/>
  <c r="C62" i="43" s="1"/>
  <c r="E59" i="12"/>
  <c r="C58" i="43" s="1"/>
  <c r="E62" i="12"/>
  <c r="C61" i="43" s="1"/>
  <c r="E58" i="12"/>
  <c r="C57" i="43" s="1"/>
  <c r="E61" i="12"/>
  <c r="C60" i="43" s="1"/>
  <c r="E57" i="12"/>
  <c r="C56" i="43" s="1"/>
  <c r="E38" i="12"/>
  <c r="C37" i="43" s="1"/>
  <c r="E50" i="12"/>
  <c r="C49" i="43" s="1"/>
  <c r="E40" i="12"/>
  <c r="C39" i="43" s="1"/>
  <c r="E48" i="12"/>
  <c r="C47" i="43" s="1"/>
  <c r="E47" i="12"/>
  <c r="C46" i="43" s="1"/>
  <c r="E46" i="12"/>
  <c r="C45" i="43" s="1"/>
  <c r="E45" i="12"/>
  <c r="C44" i="43" s="1"/>
  <c r="E44" i="12"/>
  <c r="C43" i="43" s="1"/>
  <c r="E55" i="12"/>
  <c r="C54" i="43" s="1"/>
  <c r="E43" i="12"/>
  <c r="C42" i="43" s="1"/>
  <c r="E54" i="12"/>
  <c r="C53" i="43" s="1"/>
  <c r="E42" i="12"/>
  <c r="C41" i="43" s="1"/>
  <c r="E53" i="12"/>
  <c r="C52" i="43" s="1"/>
  <c r="E26" i="12"/>
  <c r="C25" i="43" s="1"/>
  <c r="E52" i="12"/>
  <c r="C51" i="43" s="1"/>
  <c r="E17" i="12"/>
  <c r="C16" i="43" s="1"/>
  <c r="E51" i="12"/>
  <c r="C50" i="43" s="1"/>
  <c r="E39" i="12"/>
  <c r="C38" i="43" s="1"/>
  <c r="E49" i="12"/>
  <c r="C48" i="43" s="1"/>
  <c r="E24" i="12"/>
  <c r="C23" i="43" s="1"/>
  <c r="E10" i="12"/>
  <c r="C9" i="43" s="1"/>
  <c r="E37" i="12"/>
  <c r="C36" i="43" s="1"/>
  <c r="E41" i="12"/>
  <c r="C40" i="43" s="1"/>
  <c r="E8" i="12"/>
  <c r="C7" i="43" s="1"/>
  <c r="E22" i="12"/>
  <c r="C21" i="43" s="1"/>
  <c r="E9" i="12"/>
  <c r="C8" i="43" s="1"/>
  <c r="E23" i="12"/>
  <c r="C22" i="43" s="1"/>
  <c r="E14" i="12"/>
  <c r="C13" i="43" s="1"/>
  <c r="E30" i="12"/>
  <c r="C29" i="43" s="1"/>
  <c r="E31" i="12"/>
  <c r="C30" i="43" s="1"/>
  <c r="E16" i="12"/>
  <c r="C15" i="43" s="1"/>
  <c r="E32" i="12"/>
  <c r="C31" i="43" s="1"/>
  <c r="E5" i="12"/>
  <c r="C4" i="43" s="1"/>
  <c r="E18" i="12"/>
  <c r="C17" i="43" s="1"/>
  <c r="E33" i="12"/>
  <c r="C32" i="43" s="1"/>
  <c r="E6" i="12"/>
  <c r="C5" i="43" s="1"/>
  <c r="E19" i="12"/>
  <c r="C18" i="43" s="1"/>
  <c r="E34" i="12"/>
  <c r="C33" i="43" s="1"/>
  <c r="E15" i="12"/>
  <c r="C14" i="43" s="1"/>
  <c r="E28" i="12"/>
  <c r="C27" i="43" s="1"/>
  <c r="E20" i="12"/>
  <c r="C19" i="43" s="1"/>
  <c r="E35" i="12"/>
  <c r="C34" i="43" s="1"/>
  <c r="E7" i="12"/>
  <c r="C6" i="43" s="1"/>
  <c r="E21" i="12"/>
  <c r="C20" i="43" s="1"/>
  <c r="E36" i="12"/>
  <c r="C35" i="43" s="1"/>
  <c r="E12" i="12"/>
  <c r="C11" i="43" s="1"/>
  <c r="E27" i="12"/>
  <c r="C26" i="43" s="1"/>
  <c r="E13" i="12"/>
  <c r="C12" i="43" s="1"/>
  <c r="E29" i="12"/>
  <c r="C28" i="43" s="1"/>
  <c r="G7" i="17"/>
  <c r="G9" i="17" s="1"/>
  <c r="E11" i="12"/>
  <c r="C10" i="43" s="1"/>
  <c r="E25" i="12"/>
  <c r="C24" i="43" s="1"/>
  <c r="F12" i="11" l="1"/>
  <c r="F13" i="11"/>
  <c r="G10" i="11"/>
  <c r="C72" i="42"/>
  <c r="C72" i="41"/>
  <c r="C66" i="41"/>
  <c r="C66" i="42"/>
  <c r="C70" i="41"/>
  <c r="C70" i="42"/>
  <c r="C62" i="41"/>
  <c r="C62" i="42"/>
  <c r="C68" i="42"/>
  <c r="C68" i="41"/>
  <c r="C65" i="41"/>
  <c r="C65" i="42"/>
  <c r="C67" i="41"/>
  <c r="C67" i="42"/>
  <c r="C69" i="41"/>
  <c r="C69" i="42"/>
  <c r="C73" i="41"/>
  <c r="C73" i="42"/>
  <c r="C71" i="41"/>
  <c r="C71" i="42"/>
  <c r="C63" i="41"/>
  <c r="C63" i="42"/>
  <c r="C64" i="42"/>
  <c r="C64" i="41"/>
  <c r="C42" i="41"/>
  <c r="C42" i="42"/>
  <c r="C59" i="41"/>
  <c r="C59" i="42"/>
  <c r="C34" i="41"/>
  <c r="C34" i="42"/>
  <c r="C8" i="41"/>
  <c r="C8" i="42"/>
  <c r="C38" i="41"/>
  <c r="C38" i="42"/>
  <c r="C49" i="42"/>
  <c r="C49" i="41"/>
  <c r="C55" i="41"/>
  <c r="C55" i="42"/>
  <c r="C28" i="41"/>
  <c r="C28" i="42"/>
  <c r="C19" i="42"/>
  <c r="C19" i="41"/>
  <c r="C4" i="42"/>
  <c r="C4" i="41"/>
  <c r="C21" i="42"/>
  <c r="C21" i="41"/>
  <c r="C50" i="41"/>
  <c r="C50" i="42"/>
  <c r="C54" i="41"/>
  <c r="C54" i="42"/>
  <c r="C37" i="41"/>
  <c r="C37" i="42"/>
  <c r="C12" i="41"/>
  <c r="C12" i="42"/>
  <c r="C27" i="41"/>
  <c r="C27" i="42"/>
  <c r="C31" i="41"/>
  <c r="C31" i="42"/>
  <c r="C7" i="41"/>
  <c r="C7" i="42"/>
  <c r="C16" i="42"/>
  <c r="C16" i="41"/>
  <c r="C43" i="41"/>
  <c r="C43" i="42"/>
  <c r="C56" i="41"/>
  <c r="C56" i="42"/>
  <c r="C14" i="41"/>
  <c r="C14" i="42"/>
  <c r="C15" i="41"/>
  <c r="C15" i="42"/>
  <c r="C40" i="41"/>
  <c r="C40" i="42"/>
  <c r="C51" i="41"/>
  <c r="C51" i="42"/>
  <c r="C44" i="41"/>
  <c r="C44" i="42"/>
  <c r="C60" i="41"/>
  <c r="C60" i="42"/>
  <c r="C33" i="42"/>
  <c r="C33" i="41"/>
  <c r="C30" i="41"/>
  <c r="C30" i="42"/>
  <c r="C36" i="41"/>
  <c r="C36" i="42"/>
  <c r="C25" i="42"/>
  <c r="C25" i="41"/>
  <c r="C45" i="41"/>
  <c r="C45" i="42"/>
  <c r="C57" i="42"/>
  <c r="C57" i="41"/>
  <c r="C61" i="41"/>
  <c r="C61" i="42"/>
  <c r="C17" i="42"/>
  <c r="C17" i="41"/>
  <c r="C35" i="41"/>
  <c r="C35" i="42"/>
  <c r="C9" i="42"/>
  <c r="C9" i="41"/>
  <c r="C20" i="42"/>
  <c r="C20" i="41"/>
  <c r="C41" i="42"/>
  <c r="C41" i="41"/>
  <c r="C58" i="41"/>
  <c r="C58" i="42"/>
  <c r="C26" i="41"/>
  <c r="C26" i="42"/>
  <c r="C11" i="42"/>
  <c r="C11" i="41"/>
  <c r="C18" i="42"/>
  <c r="C18" i="41"/>
  <c r="C29" i="41"/>
  <c r="C29" i="42"/>
  <c r="C52" i="41"/>
  <c r="C52" i="42"/>
  <c r="C46" i="41"/>
  <c r="C46" i="42"/>
  <c r="C24" i="41"/>
  <c r="C24" i="42"/>
  <c r="C5" i="42"/>
  <c r="C5" i="41"/>
  <c r="C13" i="42"/>
  <c r="C13" i="41"/>
  <c r="C23" i="41"/>
  <c r="C23" i="42"/>
  <c r="C47" i="41"/>
  <c r="C47" i="42"/>
  <c r="C10" i="41"/>
  <c r="C10" i="42"/>
  <c r="C6" i="42"/>
  <c r="C6" i="41"/>
  <c r="C32" i="41"/>
  <c r="C32" i="42"/>
  <c r="C22" i="41"/>
  <c r="C22" i="42"/>
  <c r="C48" i="41"/>
  <c r="C48" i="42"/>
  <c r="C53" i="41"/>
  <c r="C53" i="42"/>
  <c r="C39" i="41"/>
  <c r="C39" i="42"/>
  <c r="G8" i="17"/>
  <c r="G10" i="17" s="1"/>
  <c r="R74" i="42" l="1"/>
  <c r="AG31" i="42"/>
  <c r="M45" i="42"/>
  <c r="R107" i="42"/>
  <c r="R99" i="42"/>
  <c r="R91" i="42"/>
  <c r="R83" i="42"/>
  <c r="R75" i="42"/>
  <c r="M102" i="42"/>
  <c r="M94" i="42"/>
  <c r="M86" i="42"/>
  <c r="M78" i="42"/>
  <c r="M70" i="42"/>
  <c r="M62" i="42"/>
  <c r="M54" i="42"/>
  <c r="AB63" i="42"/>
  <c r="AG72" i="42"/>
  <c r="H48" i="42"/>
  <c r="H40" i="42"/>
  <c r="H32" i="42"/>
  <c r="H64" i="42"/>
  <c r="AG64" i="42"/>
  <c r="AG52" i="42"/>
  <c r="AG44" i="42"/>
  <c r="AG36" i="42"/>
  <c r="AG28" i="42"/>
  <c r="AG20" i="42"/>
  <c r="AG12" i="42"/>
  <c r="W62" i="42"/>
  <c r="R54" i="42"/>
  <c r="M46" i="42"/>
  <c r="M38" i="42"/>
  <c r="R50" i="42"/>
  <c r="R42" i="42"/>
  <c r="R34" i="42"/>
  <c r="R26" i="42"/>
  <c r="R18" i="42"/>
  <c r="H11" i="42"/>
  <c r="M22" i="42"/>
  <c r="R35" i="42"/>
  <c r="W49" i="42"/>
  <c r="AB15" i="42"/>
  <c r="AB27" i="42"/>
  <c r="W43" i="42"/>
  <c r="R16" i="42"/>
  <c r="H31" i="42"/>
  <c r="AG47" i="42"/>
  <c r="AG11" i="42"/>
  <c r="AG35" i="42"/>
  <c r="M19" i="42"/>
  <c r="R31" i="42"/>
  <c r="W54" i="42"/>
  <c r="AB16" i="42"/>
  <c r="AB28" i="42"/>
  <c r="R33" i="42"/>
  <c r="W15" i="42"/>
  <c r="W23" i="42"/>
  <c r="AG108" i="42"/>
  <c r="AG100" i="42"/>
  <c r="AG92" i="42"/>
  <c r="AG84" i="42"/>
  <c r="W105" i="42"/>
  <c r="W97" i="42"/>
  <c r="W89" i="42"/>
  <c r="W81" i="42"/>
  <c r="W73" i="42"/>
  <c r="W65" i="42"/>
  <c r="R55" i="42"/>
  <c r="AG51" i="42"/>
  <c r="M63" i="42"/>
  <c r="M52" i="42"/>
  <c r="M44" i="42"/>
  <c r="M36" i="42"/>
  <c r="M28" i="42"/>
  <c r="M20" i="42"/>
  <c r="M12" i="42"/>
  <c r="AB61" i="42"/>
  <c r="AG66" i="42"/>
  <c r="AG53" i="42"/>
  <c r="H78" i="42"/>
  <c r="W60" i="42"/>
  <c r="AB11" i="42"/>
  <c r="R20" i="42"/>
  <c r="H17" i="42"/>
  <c r="H25" i="42"/>
  <c r="AG19" i="42"/>
  <c r="AG55" i="42"/>
  <c r="M17" i="42"/>
  <c r="M29" i="42"/>
  <c r="R21" i="42"/>
  <c r="M49" i="42"/>
  <c r="H16" i="42"/>
  <c r="H24" i="42"/>
  <c r="W33" i="42"/>
  <c r="M47" i="42"/>
  <c r="AG104" i="42"/>
  <c r="AG96" i="42"/>
  <c r="AG88" i="42"/>
  <c r="AG106" i="42"/>
  <c r="AG98" i="42"/>
  <c r="AG90" i="42"/>
  <c r="AG82" i="42"/>
  <c r="AG74" i="42"/>
  <c r="AG107" i="42"/>
  <c r="AG99" i="42"/>
  <c r="AG91" i="42"/>
  <c r="AG83" i="42"/>
  <c r="AG75" i="42"/>
  <c r="AG67" i="42"/>
  <c r="AG59" i="42"/>
  <c r="M108" i="42"/>
  <c r="M100" i="42"/>
  <c r="M92" i="42"/>
  <c r="M84" i="42"/>
  <c r="AB109" i="42"/>
  <c r="AB101" i="42"/>
  <c r="AB93" i="42"/>
  <c r="AB85" i="42"/>
  <c r="AB77" i="42"/>
  <c r="AB69" i="42"/>
  <c r="W46" i="42"/>
  <c r="W38" i="42"/>
  <c r="W30" i="42"/>
  <c r="AB62" i="42"/>
  <c r="M51" i="42"/>
  <c r="M80" i="42"/>
  <c r="M65" i="42"/>
  <c r="H37" i="42"/>
  <c r="M56" i="42"/>
  <c r="AB17" i="42"/>
  <c r="AB29" i="42"/>
  <c r="AB45" i="42"/>
  <c r="AB35" i="42"/>
  <c r="H53" i="42"/>
  <c r="M10" i="42"/>
  <c r="AG17" i="42"/>
  <c r="AG25" i="42"/>
  <c r="W37" i="42"/>
  <c r="H33" i="42"/>
  <c r="R78" i="42"/>
  <c r="AG30" i="42"/>
  <c r="R51" i="42"/>
  <c r="AG22" i="42"/>
  <c r="H35" i="42"/>
  <c r="M104" i="42"/>
  <c r="M96" i="42"/>
  <c r="M88" i="42"/>
  <c r="AG105" i="42"/>
  <c r="AG97" i="42"/>
  <c r="AG89" i="42"/>
  <c r="AG81" i="42"/>
  <c r="AG73" i="42"/>
  <c r="M106" i="42"/>
  <c r="M98" i="42"/>
  <c r="M90" i="42"/>
  <c r="M82" i="42"/>
  <c r="M74" i="42"/>
  <c r="M107" i="42"/>
  <c r="M99" i="42"/>
  <c r="M91" i="42"/>
  <c r="M83" i="42"/>
  <c r="M75" i="42"/>
  <c r="M67" i="42"/>
  <c r="M59" i="42"/>
  <c r="R103" i="42"/>
  <c r="R95" i="42"/>
  <c r="R87" i="42"/>
  <c r="R79" i="42"/>
  <c r="R71" i="42"/>
  <c r="R63" i="42"/>
  <c r="AB108" i="42"/>
  <c r="AB100" i="42"/>
  <c r="AB92" i="42"/>
  <c r="AB84" i="42"/>
  <c r="AB76" i="42"/>
  <c r="AB68" i="42"/>
  <c r="AB60" i="42"/>
  <c r="H109" i="42"/>
  <c r="H101" i="42"/>
  <c r="H93" i="42"/>
  <c r="H85" i="42"/>
  <c r="H77" i="42"/>
  <c r="H69" i="42"/>
  <c r="W59" i="42"/>
  <c r="M60" i="42"/>
  <c r="R58" i="42"/>
  <c r="AB64" i="42"/>
  <c r="AB52" i="42"/>
  <c r="AB44" i="42"/>
  <c r="AB36" i="42"/>
  <c r="H74" i="42"/>
  <c r="H58" i="42"/>
  <c r="AG48" i="42"/>
  <c r="AG40" i="42"/>
  <c r="AG32" i="42"/>
  <c r="AG24" i="42"/>
  <c r="AG16" i="42"/>
  <c r="W13" i="42"/>
  <c r="W25" i="42"/>
  <c r="W11" i="42"/>
  <c r="M35" i="42"/>
  <c r="R49" i="42"/>
  <c r="M105" i="42"/>
  <c r="M97" i="42"/>
  <c r="M89" i="42"/>
  <c r="M81" i="42"/>
  <c r="M73" i="42"/>
  <c r="H108" i="42"/>
  <c r="H100" i="42"/>
  <c r="H92" i="42"/>
  <c r="H84" i="42"/>
  <c r="H76" i="42"/>
  <c r="H68" i="42"/>
  <c r="H60" i="42"/>
  <c r="R52" i="42"/>
  <c r="R44" i="42"/>
  <c r="R36" i="42"/>
  <c r="W80" i="42"/>
  <c r="R59" i="42"/>
  <c r="M76" i="42"/>
  <c r="AB50" i="42"/>
  <c r="AB42" i="42"/>
  <c r="AB34" i="42"/>
  <c r="AB26" i="42"/>
  <c r="AB18" i="42"/>
  <c r="H63" i="42"/>
  <c r="H52" i="42"/>
  <c r="H44" i="42"/>
  <c r="H36" i="42"/>
  <c r="W57" i="42"/>
  <c r="M48" i="42"/>
  <c r="M40" i="42"/>
  <c r="M32" i="42"/>
  <c r="M24" i="42"/>
  <c r="M16" i="42"/>
  <c r="M14" i="42"/>
  <c r="M26" i="42"/>
  <c r="AB41" i="42"/>
  <c r="R17" i="42"/>
  <c r="AB19" i="42"/>
  <c r="AG33" i="42"/>
  <c r="AB47" i="42"/>
  <c r="AG23" i="42"/>
  <c r="R37" i="42"/>
  <c r="H19" i="42"/>
  <c r="H27" i="42"/>
  <c r="M39" i="42"/>
  <c r="R11" i="42"/>
  <c r="M23" i="42"/>
  <c r="AB37" i="42"/>
  <c r="AB20" i="42"/>
  <c r="AB53" i="42"/>
  <c r="AB39" i="42"/>
  <c r="AG18" i="42"/>
  <c r="AB106" i="42"/>
  <c r="AB98" i="42"/>
  <c r="AB90" i="42"/>
  <c r="AB82" i="42"/>
  <c r="W107" i="42"/>
  <c r="W99" i="42"/>
  <c r="W91" i="42"/>
  <c r="W83" i="42"/>
  <c r="W75" i="42"/>
  <c r="R57" i="42"/>
  <c r="W76" i="42"/>
  <c r="AB58" i="42"/>
  <c r="AB49" i="42"/>
  <c r="H50" i="42"/>
  <c r="H42" i="42"/>
  <c r="H34" i="42"/>
  <c r="H26" i="42"/>
  <c r="H18" i="42"/>
  <c r="AB78" i="42"/>
  <c r="R62" i="42"/>
  <c r="H70" i="42"/>
  <c r="H10" i="42"/>
  <c r="R24" i="42"/>
  <c r="M58" i="42"/>
  <c r="M21" i="42"/>
  <c r="M33" i="42"/>
  <c r="R25" i="42"/>
  <c r="W10" i="42"/>
  <c r="AG39" i="42"/>
  <c r="AB51" i="42"/>
  <c r="AB102" i="42"/>
  <c r="AB94" i="42"/>
  <c r="AB86" i="42"/>
  <c r="AB104" i="42"/>
  <c r="AB96" i="42"/>
  <c r="AB88" i="42"/>
  <c r="AB80" i="42"/>
  <c r="AB72" i="42"/>
  <c r="AB105" i="42"/>
  <c r="AB97" i="42"/>
  <c r="AB89" i="42"/>
  <c r="AB81" i="42"/>
  <c r="AB73" i="42"/>
  <c r="AB65" i="42"/>
  <c r="AB57" i="42"/>
  <c r="H106" i="42"/>
  <c r="H98" i="42"/>
  <c r="H90" i="42"/>
  <c r="AG109" i="42"/>
  <c r="AG101" i="42"/>
  <c r="AG93" i="42"/>
  <c r="AG85" i="42"/>
  <c r="AG77" i="42"/>
  <c r="AG69" i="42"/>
  <c r="AG61" i="42"/>
  <c r="W106" i="42"/>
  <c r="W98" i="42"/>
  <c r="W90" i="42"/>
  <c r="W82" i="42"/>
  <c r="W74" i="42"/>
  <c r="W66" i="42"/>
  <c r="W58" i="42"/>
  <c r="AG56" i="42"/>
  <c r="W72" i="42"/>
  <c r="M57" i="42"/>
  <c r="H49" i="42"/>
  <c r="M72" i="42"/>
  <c r="W50" i="42"/>
  <c r="W42" i="42"/>
  <c r="W34" i="42"/>
  <c r="R43" i="42"/>
  <c r="AB10" i="42"/>
  <c r="AB21" i="42"/>
  <c r="W35" i="42"/>
  <c r="AG49" i="42"/>
  <c r="H39" i="42"/>
  <c r="AG43" i="42"/>
  <c r="R39" i="42"/>
  <c r="R10" i="42"/>
  <c r="AG26" i="42"/>
  <c r="R41" i="42"/>
  <c r="AG57" i="42"/>
  <c r="W19" i="42"/>
  <c r="W27" i="42"/>
  <c r="H102" i="42"/>
  <c r="H94" i="42"/>
  <c r="H86" i="42"/>
  <c r="AB103" i="42"/>
  <c r="AB95" i="42"/>
  <c r="AB87" i="42"/>
  <c r="AB79" i="42"/>
  <c r="AB71" i="42"/>
  <c r="H104" i="42"/>
  <c r="H96" i="42"/>
  <c r="H88" i="42"/>
  <c r="H80" i="42"/>
  <c r="H72" i="42"/>
  <c r="H105" i="42"/>
  <c r="H97" i="42"/>
  <c r="H89" i="42"/>
  <c r="H81" i="42"/>
  <c r="H73" i="42"/>
  <c r="H65" i="42"/>
  <c r="H57" i="42"/>
  <c r="M109" i="42"/>
  <c r="M101" i="42"/>
  <c r="M93" i="42"/>
  <c r="M85" i="42"/>
  <c r="M77" i="42"/>
  <c r="M69" i="42"/>
  <c r="M61" i="42"/>
  <c r="R105" i="42"/>
  <c r="R97" i="42"/>
  <c r="R89" i="42"/>
  <c r="R81" i="42"/>
  <c r="R73" i="42"/>
  <c r="H56" i="42"/>
  <c r="H61" i="42"/>
  <c r="AG50" i="42"/>
  <c r="AG42" i="42"/>
  <c r="AG34" i="42"/>
  <c r="AG68" i="42"/>
  <c r="AB56" i="42"/>
  <c r="W48" i="42"/>
  <c r="W40" i="42"/>
  <c r="W32" i="42"/>
  <c r="W24" i="42"/>
  <c r="W16" i="42"/>
  <c r="W67" i="42"/>
  <c r="AB74" i="42"/>
  <c r="AG60" i="42"/>
  <c r="AB46" i="42"/>
  <c r="AB38" i="42"/>
  <c r="AB30" i="42"/>
  <c r="AB22" i="42"/>
  <c r="AB14" i="42"/>
  <c r="W17" i="42"/>
  <c r="W29" i="42"/>
  <c r="H55" i="42"/>
  <c r="H13" i="42"/>
  <c r="H21" i="42"/>
  <c r="H29" i="42"/>
  <c r="AG37" i="42"/>
  <c r="R13" i="42"/>
  <c r="R27" i="42"/>
  <c r="H12" i="42"/>
  <c r="H20" i="42"/>
  <c r="H28" i="42"/>
  <c r="W41" i="42"/>
  <c r="H103" i="42"/>
  <c r="H95" i="42"/>
  <c r="H87" i="42"/>
  <c r="H79" i="42"/>
  <c r="H71" i="42"/>
  <c r="W104" i="42"/>
  <c r="W96" i="42"/>
  <c r="W88" i="42"/>
  <c r="R104" i="42"/>
  <c r="R96" i="42"/>
  <c r="R88" i="42"/>
  <c r="R80" i="42"/>
  <c r="R72" i="42"/>
  <c r="R64" i="42"/>
  <c r="R56" i="42"/>
  <c r="AG80" i="42"/>
  <c r="R60" i="42"/>
  <c r="M50" i="42"/>
  <c r="M42" i="42"/>
  <c r="M34" i="42"/>
  <c r="M55" i="42"/>
  <c r="W47" i="42"/>
  <c r="W68" i="42"/>
  <c r="W56" i="42"/>
  <c r="R48" i="42"/>
  <c r="R40" i="42"/>
  <c r="R32" i="42"/>
  <c r="H46" i="42"/>
  <c r="H38" i="42"/>
  <c r="H30" i="42"/>
  <c r="H22" i="42"/>
  <c r="H14" i="42"/>
  <c r="M18" i="42"/>
  <c r="M30" i="42"/>
  <c r="W45" i="42"/>
  <c r="AB23" i="42"/>
  <c r="M37" i="42"/>
  <c r="AG27" i="42"/>
  <c r="AB43" i="42"/>
  <c r="W64" i="42"/>
  <c r="AG13" i="42"/>
  <c r="AG21" i="42"/>
  <c r="AG29" i="42"/>
  <c r="M53" i="42"/>
  <c r="M15" i="42"/>
  <c r="M27" i="42"/>
  <c r="H41" i="42"/>
  <c r="AB12" i="42"/>
  <c r="AB24" i="42"/>
  <c r="AG14" i="42"/>
  <c r="H43" i="42"/>
  <c r="W61" i="42"/>
  <c r="W108" i="42"/>
  <c r="W100" i="42"/>
  <c r="W92" i="42"/>
  <c r="W84" i="42"/>
  <c r="W102" i="42"/>
  <c r="W94" i="42"/>
  <c r="W86" i="42"/>
  <c r="W78" i="42"/>
  <c r="W70" i="42"/>
  <c r="W103" i="42"/>
  <c r="W95" i="42"/>
  <c r="W87" i="42"/>
  <c r="W79" i="42"/>
  <c r="W71" i="42"/>
  <c r="W63" i="42"/>
  <c r="W55" i="42"/>
  <c r="R66" i="42"/>
  <c r="M66" i="42"/>
  <c r="AB54" i="42"/>
  <c r="R46" i="42"/>
  <c r="R38" i="42"/>
  <c r="R30" i="42"/>
  <c r="R22" i="42"/>
  <c r="R14" i="42"/>
  <c r="AB70" i="42"/>
  <c r="R82" i="42"/>
  <c r="R28" i="42"/>
  <c r="AB66" i="42"/>
  <c r="W14" i="42"/>
  <c r="W22" i="42"/>
  <c r="H51" i="42"/>
  <c r="M13" i="42"/>
  <c r="M25" i="42"/>
  <c r="W39" i="42"/>
  <c r="R15" i="42"/>
  <c r="R29" i="42"/>
  <c r="H45" i="42"/>
  <c r="AG63" i="42"/>
  <c r="M43" i="42"/>
  <c r="W109" i="42"/>
  <c r="W101" i="42"/>
  <c r="W93" i="42"/>
  <c r="W85" i="42"/>
  <c r="W77" i="42"/>
  <c r="R102" i="42"/>
  <c r="R94" i="42"/>
  <c r="R86" i="42"/>
  <c r="AB107" i="42"/>
  <c r="AB99" i="42"/>
  <c r="AB91" i="42"/>
  <c r="AB83" i="42"/>
  <c r="AB75" i="42"/>
  <c r="AB67" i="42"/>
  <c r="AB59" i="42"/>
  <c r="AG103" i="42"/>
  <c r="AG95" i="42"/>
  <c r="AG87" i="42"/>
  <c r="AG79" i="42"/>
  <c r="AG71" i="42"/>
  <c r="AG65" i="42"/>
  <c r="AG76" i="42"/>
  <c r="AG58" i="42"/>
  <c r="R53" i="42"/>
  <c r="R45" i="42"/>
  <c r="H66" i="42"/>
  <c r="W69" i="42"/>
  <c r="W52" i="42"/>
  <c r="W44" i="42"/>
  <c r="W36" i="42"/>
  <c r="W28" i="42"/>
  <c r="W20" i="42"/>
  <c r="W12" i="42"/>
  <c r="AB33" i="42"/>
  <c r="R47" i="42"/>
  <c r="AB13" i="42"/>
  <c r="AB25" i="42"/>
  <c r="AG41" i="42"/>
  <c r="R12" i="42"/>
  <c r="AG45" i="42"/>
  <c r="M68" i="42"/>
  <c r="R77" i="42"/>
  <c r="R70" i="42"/>
  <c r="R98" i="42"/>
  <c r="R76" i="42"/>
  <c r="H75" i="42"/>
  <c r="AG86" i="42"/>
  <c r="M87" i="42"/>
  <c r="H82" i="42"/>
  <c r="AG10" i="42"/>
  <c r="AB55" i="42"/>
  <c r="R61" i="42"/>
  <c r="W26" i="42"/>
  <c r="W53" i="42"/>
  <c r="R101" i="42"/>
  <c r="H59" i="42"/>
  <c r="AG70" i="42"/>
  <c r="M71" i="42"/>
  <c r="AB40" i="42"/>
  <c r="M11" i="42"/>
  <c r="W31" i="42"/>
  <c r="R19" i="42"/>
  <c r="H47" i="42"/>
  <c r="R100" i="42"/>
  <c r="H99" i="42"/>
  <c r="R85" i="42"/>
  <c r="AG54" i="42"/>
  <c r="AG15" i="42"/>
  <c r="H15" i="42"/>
  <c r="R23" i="42"/>
  <c r="R106" i="42"/>
  <c r="R84" i="42"/>
  <c r="H83" i="42"/>
  <c r="AG94" i="42"/>
  <c r="M95" i="42"/>
  <c r="R65" i="42"/>
  <c r="AG38" i="42"/>
  <c r="W21" i="42"/>
  <c r="M31" i="42"/>
  <c r="W51" i="42"/>
  <c r="R69" i="42"/>
  <c r="R90" i="42"/>
  <c r="R109" i="42"/>
  <c r="H67" i="42"/>
  <c r="AG78" i="42"/>
  <c r="M79" i="42"/>
  <c r="AB48" i="42"/>
  <c r="H54" i="42"/>
  <c r="W18" i="42"/>
  <c r="M41" i="42"/>
  <c r="R108" i="42"/>
  <c r="H107" i="42"/>
  <c r="AB31" i="42"/>
  <c r="R93" i="42"/>
  <c r="AG62" i="42"/>
  <c r="AB32" i="42"/>
  <c r="H62" i="42"/>
  <c r="R92" i="42"/>
  <c r="H91" i="42"/>
  <c r="AG102" i="42"/>
  <c r="M103" i="42"/>
  <c r="M64" i="42"/>
  <c r="R68" i="42"/>
  <c r="AG46" i="42"/>
  <c r="H23" i="42"/>
  <c r="R67" i="42"/>
  <c r="H33" i="41"/>
  <c r="M19" i="41"/>
  <c r="W33" i="41"/>
  <c r="H29" i="41"/>
  <c r="H51" i="41"/>
  <c r="R16" i="41"/>
  <c r="R25" i="41"/>
  <c r="M22" i="41"/>
  <c r="R98" i="41"/>
  <c r="H86" i="41"/>
  <c r="R74" i="41"/>
  <c r="H62" i="41"/>
  <c r="W105" i="41"/>
  <c r="M93" i="41"/>
  <c r="W81" i="41"/>
  <c r="M98" i="41"/>
  <c r="W86" i="41"/>
  <c r="M74" i="41"/>
  <c r="W62" i="41"/>
  <c r="M50" i="41"/>
  <c r="W38" i="41"/>
  <c r="M26" i="41"/>
  <c r="W99" i="41"/>
  <c r="M87" i="41"/>
  <c r="W75" i="41"/>
  <c r="M63" i="41"/>
  <c r="W51" i="41"/>
  <c r="M105" i="41"/>
  <c r="W93" i="41"/>
  <c r="M81" i="41"/>
  <c r="W16" i="41"/>
  <c r="M32" i="41"/>
  <c r="M28" i="41"/>
  <c r="H50" i="41"/>
  <c r="H34" i="41"/>
  <c r="R47" i="41"/>
  <c r="R31" i="41"/>
  <c r="H37" i="41"/>
  <c r="R26" i="41"/>
  <c r="W49" i="41"/>
  <c r="R22" i="41"/>
  <c r="H76" i="41"/>
  <c r="W108" i="41"/>
  <c r="M96" i="41"/>
  <c r="W84" i="41"/>
  <c r="M72" i="41"/>
  <c r="W60" i="41"/>
  <c r="R103" i="41"/>
  <c r="H91" i="41"/>
  <c r="R108" i="41"/>
  <c r="H96" i="41"/>
  <c r="R84" i="41"/>
  <c r="H72" i="41"/>
  <c r="R60" i="41"/>
  <c r="H48" i="41"/>
  <c r="R36" i="41"/>
  <c r="H109" i="41"/>
  <c r="R97" i="41"/>
  <c r="H85" i="41"/>
  <c r="R73" i="41"/>
  <c r="H61" i="41"/>
  <c r="H103" i="41"/>
  <c r="H12" i="41"/>
  <c r="H21" i="41"/>
  <c r="H45" i="41"/>
  <c r="R13" i="41"/>
  <c r="R106" i="41"/>
  <c r="H94" i="41"/>
  <c r="R82" i="41"/>
  <c r="H70" i="41"/>
  <c r="R58" i="41"/>
  <c r="M101" i="41"/>
  <c r="W89" i="41"/>
  <c r="M106" i="41"/>
  <c r="W94" i="41"/>
  <c r="M82" i="41"/>
  <c r="W70" i="41"/>
  <c r="M58" i="41"/>
  <c r="W46" i="41"/>
  <c r="M34" i="41"/>
  <c r="W107" i="41"/>
  <c r="M95" i="41"/>
  <c r="W83" i="41"/>
  <c r="M71" i="41"/>
  <c r="W59" i="41"/>
  <c r="W19" i="41"/>
  <c r="M44" i="41"/>
  <c r="H44" i="41"/>
  <c r="H28" i="41"/>
  <c r="R14" i="41"/>
  <c r="H10" i="41"/>
  <c r="H41" i="41"/>
  <c r="H25" i="41"/>
  <c r="H13" i="41"/>
  <c r="R17" i="41"/>
  <c r="R42" i="41"/>
  <c r="H17" i="41"/>
  <c r="M104" i="41"/>
  <c r="W92" i="41"/>
  <c r="M80" i="41"/>
  <c r="W68" i="41"/>
  <c r="M56" i="41"/>
  <c r="H99" i="41"/>
  <c r="R87" i="41"/>
  <c r="H104" i="41"/>
  <c r="R92" i="41"/>
  <c r="H80" i="41"/>
  <c r="R68" i="41"/>
  <c r="H56" i="41"/>
  <c r="R44" i="41"/>
  <c r="H32" i="41"/>
  <c r="M40" i="41"/>
  <c r="W11" i="41"/>
  <c r="W41" i="41"/>
  <c r="H42" i="41"/>
  <c r="H26" i="41"/>
  <c r="W15" i="41"/>
  <c r="H20" i="41"/>
  <c r="W104" i="41"/>
  <c r="M92" i="41"/>
  <c r="W80" i="41"/>
  <c r="M68" i="41"/>
  <c r="W56" i="41"/>
  <c r="M99" i="41"/>
  <c r="W87" i="41"/>
  <c r="W13" i="41"/>
  <c r="R55" i="41"/>
  <c r="R79" i="41"/>
  <c r="W71" i="41"/>
  <c r="M11" i="41"/>
  <c r="R39" i="41"/>
  <c r="W23" i="41"/>
  <c r="R41" i="41"/>
  <c r="H102" i="41"/>
  <c r="R90" i="41"/>
  <c r="H78" i="41"/>
  <c r="R66" i="41"/>
  <c r="M109" i="41"/>
  <c r="W97" i="41"/>
  <c r="M85" i="41"/>
  <c r="W102" i="41"/>
  <c r="M90" i="41"/>
  <c r="W78" i="41"/>
  <c r="M66" i="41"/>
  <c r="W54" i="41"/>
  <c r="M42" i="41"/>
  <c r="W30" i="41"/>
  <c r="M103" i="41"/>
  <c r="W91" i="41"/>
  <c r="M79" i="41"/>
  <c r="W67" i="41"/>
  <c r="M55" i="41"/>
  <c r="W109" i="41"/>
  <c r="M97" i="41"/>
  <c r="W85" i="41"/>
  <c r="M73" i="41"/>
  <c r="W61" i="41"/>
  <c r="M49" i="41"/>
  <c r="H18" i="41"/>
  <c r="R38" i="41"/>
  <c r="R33" i="41"/>
  <c r="W32" i="41"/>
  <c r="M36" i="41"/>
  <c r="W40" i="41"/>
  <c r="H54" i="41"/>
  <c r="R24" i="41"/>
  <c r="M14" i="41"/>
  <c r="R102" i="41"/>
  <c r="H90" i="41"/>
  <c r="R78" i="41"/>
  <c r="H66" i="41"/>
  <c r="R109" i="41"/>
  <c r="H97" i="41"/>
  <c r="R85" i="41"/>
  <c r="R21" i="41"/>
  <c r="M27" i="41"/>
  <c r="M64" i="41"/>
  <c r="M100" i="41"/>
  <c r="R86" i="41"/>
  <c r="W72" i="41"/>
  <c r="H58" i="41"/>
  <c r="H95" i="41"/>
  <c r="R67" i="41"/>
  <c r="M41" i="41"/>
  <c r="W29" i="41"/>
  <c r="R101" i="41"/>
  <c r="R63" i="41"/>
  <c r="R54" i="41"/>
  <c r="W50" i="41"/>
  <c r="R20" i="41"/>
  <c r="M21" i="41"/>
  <c r="M61" i="41"/>
  <c r="W12" i="41"/>
  <c r="M24" i="41"/>
  <c r="R77" i="41"/>
  <c r="W98" i="41"/>
  <c r="H14" i="41"/>
  <c r="M53" i="41"/>
  <c r="H64" i="41"/>
  <c r="H79" i="41"/>
  <c r="W53" i="41"/>
  <c r="M17" i="41"/>
  <c r="W31" i="41"/>
  <c r="W47" i="41"/>
  <c r="R64" i="41"/>
  <c r="R53" i="41"/>
  <c r="W27" i="41"/>
  <c r="W43" i="41"/>
  <c r="W73" i="41"/>
  <c r="H100" i="41"/>
  <c r="W28" i="41"/>
  <c r="R46" i="41"/>
  <c r="H52" i="41"/>
  <c r="W18" i="41"/>
  <c r="R95" i="41"/>
  <c r="R89" i="41"/>
  <c r="H53" i="41"/>
  <c r="H98" i="41"/>
  <c r="M84" i="41"/>
  <c r="R70" i="41"/>
  <c r="M65" i="41"/>
  <c r="H39" i="41"/>
  <c r="R27" i="41"/>
  <c r="M83" i="41"/>
  <c r="R32" i="41"/>
  <c r="R48" i="41"/>
  <c r="H67" i="41"/>
  <c r="M54" i="41"/>
  <c r="W22" i="41"/>
  <c r="H11" i="41"/>
  <c r="R23" i="41"/>
  <c r="H65" i="41"/>
  <c r="W44" i="41"/>
  <c r="M102" i="41"/>
  <c r="W66" i="41"/>
  <c r="W25" i="41"/>
  <c r="H36" i="41"/>
  <c r="W100" i="41"/>
  <c r="H40" i="41"/>
  <c r="R105" i="41"/>
  <c r="H69" i="41"/>
  <c r="R107" i="41"/>
  <c r="R91" i="41"/>
  <c r="W77" i="41"/>
  <c r="R51" i="41"/>
  <c r="R19" i="41"/>
  <c r="W55" i="41"/>
  <c r="R29" i="41"/>
  <c r="R100" i="41"/>
  <c r="W96" i="41"/>
  <c r="H82" i="41"/>
  <c r="H63" i="41"/>
  <c r="W37" i="41"/>
  <c r="M25" i="41"/>
  <c r="W95" i="41"/>
  <c r="H81" i="41"/>
  <c r="R71" i="41"/>
  <c r="M59" i="41"/>
  <c r="M10" i="41"/>
  <c r="H24" i="41"/>
  <c r="H38" i="41"/>
  <c r="M13" i="41"/>
  <c r="W26" i="41"/>
  <c r="W42" i="41"/>
  <c r="M69" i="41"/>
  <c r="M16" i="41"/>
  <c r="M30" i="41"/>
  <c r="M46" i="41"/>
  <c r="W82" i="41"/>
  <c r="W106" i="41"/>
  <c r="H108" i="41"/>
  <c r="W10" i="41"/>
  <c r="W76" i="41"/>
  <c r="M89" i="41"/>
  <c r="R75" i="41"/>
  <c r="W21" i="41"/>
  <c r="H35" i="41"/>
  <c r="R72" i="41"/>
  <c r="W63" i="41"/>
  <c r="R12" i="41"/>
  <c r="M31" i="41"/>
  <c r="M47" i="41"/>
  <c r="W57" i="41"/>
  <c r="H84" i="41"/>
  <c r="R34" i="41"/>
  <c r="R76" i="41"/>
  <c r="H101" i="41"/>
  <c r="R65" i="41"/>
  <c r="M108" i="41"/>
  <c r="R94" i="41"/>
  <c r="W64" i="41"/>
  <c r="H47" i="41"/>
  <c r="R35" i="41"/>
  <c r="M107" i="41"/>
  <c r="R93" i="41"/>
  <c r="W79" i="41"/>
  <c r="M52" i="41"/>
  <c r="H75" i="41"/>
  <c r="M67" i="41"/>
  <c r="M62" i="41"/>
  <c r="R15" i="41"/>
  <c r="H73" i="41"/>
  <c r="R18" i="41"/>
  <c r="H60" i="41"/>
  <c r="M86" i="41"/>
  <c r="R61" i="41"/>
  <c r="W65" i="41"/>
  <c r="R104" i="41"/>
  <c r="R30" i="41"/>
  <c r="M43" i="41"/>
  <c r="H107" i="41"/>
  <c r="R81" i="41"/>
  <c r="W101" i="41"/>
  <c r="H87" i="41"/>
  <c r="R59" i="41"/>
  <c r="H23" i="41"/>
  <c r="W39" i="41"/>
  <c r="M75" i="41"/>
  <c r="W14" i="41"/>
  <c r="W74" i="41"/>
  <c r="W35" i="41"/>
  <c r="R88" i="41"/>
  <c r="H49" i="41"/>
  <c r="M35" i="41"/>
  <c r="M12" i="41"/>
  <c r="M20" i="41"/>
  <c r="R52" i="41"/>
  <c r="H106" i="41"/>
  <c r="M76" i="41"/>
  <c r="R62" i="41"/>
  <c r="H71" i="41"/>
  <c r="W45" i="41"/>
  <c r="M33" i="41"/>
  <c r="H105" i="41"/>
  <c r="M91" i="41"/>
  <c r="R11" i="41"/>
  <c r="R40" i="41"/>
  <c r="W48" i="41"/>
  <c r="M70" i="41"/>
  <c r="W17" i="41"/>
  <c r="M77" i="41"/>
  <c r="W20" i="41"/>
  <c r="W36" i="41"/>
  <c r="W90" i="41"/>
  <c r="R80" i="41"/>
  <c r="M23" i="41"/>
  <c r="H83" i="41"/>
  <c r="R99" i="41"/>
  <c r="M57" i="41"/>
  <c r="R56" i="41"/>
  <c r="R49" i="41"/>
  <c r="H16" i="41"/>
  <c r="M29" i="41"/>
  <c r="M45" i="41"/>
  <c r="R37" i="41"/>
  <c r="H92" i="41"/>
  <c r="M15" i="41"/>
  <c r="W24" i="41"/>
  <c r="M88" i="41"/>
  <c r="R28" i="41"/>
  <c r="H77" i="41"/>
  <c r="W88" i="41"/>
  <c r="H74" i="41"/>
  <c r="M60" i="41"/>
  <c r="R83" i="41"/>
  <c r="W69" i="41"/>
  <c r="R43" i="41"/>
  <c r="H31" i="41"/>
  <c r="W103" i="41"/>
  <c r="H89" i="41"/>
  <c r="H59" i="41"/>
  <c r="R50" i="41"/>
  <c r="W52" i="41"/>
  <c r="H30" i="41"/>
  <c r="H46" i="41"/>
  <c r="M78" i="41"/>
  <c r="H19" i="41"/>
  <c r="W34" i="41"/>
  <c r="H57" i="41"/>
  <c r="R10" i="41"/>
  <c r="H22" i="41"/>
  <c r="M38" i="41"/>
  <c r="R69" i="41"/>
  <c r="H68" i="41"/>
  <c r="M94" i="41"/>
  <c r="R96" i="41"/>
  <c r="R45" i="41"/>
  <c r="H88" i="41"/>
  <c r="H93" i="41"/>
  <c r="R57" i="41"/>
  <c r="H55" i="41"/>
  <c r="H15" i="41"/>
  <c r="H27" i="41"/>
  <c r="H43" i="41"/>
  <c r="M51" i="41"/>
  <c r="M18" i="41"/>
  <c r="W58" i="41"/>
  <c r="M39" i="41"/>
  <c r="M48" i="41"/>
  <c r="M37" i="41"/>
  <c r="AA6" i="42" l="1"/>
  <c r="G6" i="42"/>
  <c r="H124" i="42" s="1"/>
  <c r="Q6" i="41"/>
  <c r="V6" i="41"/>
  <c r="Q6" i="42"/>
  <c r="L6" i="41"/>
  <c r="G6" i="41"/>
  <c r="H124" i="41" s="1"/>
  <c r="V6" i="42"/>
  <c r="AF6" i="42"/>
  <c r="L6" i="42"/>
  <c r="V7" i="42" l="1"/>
  <c r="H127" i="42"/>
  <c r="Q7" i="41"/>
  <c r="H126" i="41"/>
  <c r="V7" i="41"/>
  <c r="H127" i="41"/>
  <c r="L7" i="42"/>
  <c r="H125" i="42"/>
  <c r="L7" i="41"/>
  <c r="H125" i="41"/>
  <c r="AF7" i="42"/>
  <c r="H129" i="42"/>
  <c r="Q7" i="42"/>
  <c r="H126" i="42"/>
  <c r="AA7" i="42"/>
  <c r="H128" i="42"/>
  <c r="G7" i="41"/>
  <c r="Z6" i="41"/>
  <c r="AJ6" i="42"/>
  <c r="G7" i="42"/>
  <c r="AC7" i="42" l="1"/>
  <c r="K128" i="42"/>
  <c r="I128" i="42"/>
  <c r="N7" i="42"/>
  <c r="K125" i="42"/>
  <c r="I125" i="42"/>
  <c r="S7" i="41"/>
  <c r="I126" i="41"/>
  <c r="K126" i="41"/>
  <c r="I124" i="42"/>
  <c r="K124" i="42"/>
  <c r="AH7" i="42"/>
  <c r="I129" i="42"/>
  <c r="K129" i="42"/>
  <c r="K124" i="41"/>
  <c r="I124" i="41"/>
  <c r="S7" i="42"/>
  <c r="I126" i="42"/>
  <c r="K126" i="42"/>
  <c r="N7" i="41"/>
  <c r="I125" i="41"/>
  <c r="K125" i="41"/>
  <c r="X7" i="41"/>
  <c r="K127" i="41"/>
  <c r="I127" i="41"/>
  <c r="X7" i="42"/>
  <c r="K127" i="42"/>
  <c r="I127" i="42"/>
  <c r="AJ7" i="42"/>
  <c r="AJ8" i="42" s="1"/>
  <c r="I7" i="42"/>
  <c r="Z7" i="41"/>
  <c r="Z8" i="41" s="1"/>
  <c r="I7" i="41"/>
</calcChain>
</file>

<file path=xl/sharedStrings.xml><?xml version="1.0" encoding="utf-8"?>
<sst xmlns="http://schemas.openxmlformats.org/spreadsheetml/2006/main" count="477" uniqueCount="307">
  <si>
    <t>hours</t>
  </si>
  <si>
    <t>NESMETs /slide</t>
  </si>
  <si>
    <t>PA</t>
  </si>
  <si>
    <t>Chordoma</t>
  </si>
  <si>
    <t>Eye enucleation</t>
  </si>
  <si>
    <t>Eye evisceration</t>
  </si>
  <si>
    <t>Eye orbital biopsy</t>
  </si>
  <si>
    <t>NESMETs</t>
  </si>
  <si>
    <t>Mean Slide count*</t>
  </si>
  <si>
    <t>Neuro-muscular biopsy procedure</t>
  </si>
  <si>
    <t>Information Required</t>
  </si>
  <si>
    <t>Enter data here</t>
  </si>
  <si>
    <t>Results</t>
  </si>
  <si>
    <t>Reporting DCC Capacity Calculation</t>
  </si>
  <si>
    <t>Slides</t>
  </si>
  <si>
    <t>PAs</t>
  </si>
  <si>
    <t>PA variance</t>
  </si>
  <si>
    <t>Dept PA Capacity</t>
  </si>
  <si>
    <t>Department Workload/PA Modelling Tool</t>
  </si>
  <si>
    <t>Procedures</t>
  </si>
  <si>
    <t>Mean PA value*</t>
  </si>
  <si>
    <t>Case types</t>
  </si>
  <si>
    <t>©BNS &amp; RCPath</t>
  </si>
  <si>
    <t>Add case type &amp; slide count here</t>
  </si>
  <si>
    <t>Add procedure &amp; mean PA value here</t>
  </si>
  <si>
    <t>Tissue banking (tumour/genetics)</t>
  </si>
  <si>
    <t>Eye corneal/conjunctival lesion</t>
  </si>
  <si>
    <t>Eyelid skin biopsy</t>
  </si>
  <si>
    <t>Case type/Procedure NESMETs for propective workload assessment</t>
  </si>
  <si>
    <t>Eyelid resection (Slo-Moh)</t>
  </si>
  <si>
    <t>Eye corneal button</t>
  </si>
  <si>
    <t>Muscle - fixed tissue only</t>
  </si>
  <si>
    <t>c6</t>
  </si>
  <si>
    <t>c10</t>
  </si>
  <si>
    <t>Case types &amp; Procedures</t>
  </si>
  <si>
    <t>Code</t>
  </si>
  <si>
    <t>NESMET</t>
  </si>
  <si>
    <t>c2</t>
  </si>
  <si>
    <t>c37</t>
  </si>
  <si>
    <t>c3</t>
  </si>
  <si>
    <t>c21</t>
  </si>
  <si>
    <t>c14</t>
  </si>
  <si>
    <t>c8</t>
  </si>
  <si>
    <t>c1</t>
  </si>
  <si>
    <t>c4</t>
  </si>
  <si>
    <t>c5</t>
  </si>
  <si>
    <t>c7</t>
  </si>
  <si>
    <t>c9</t>
  </si>
  <si>
    <t>c11</t>
  </si>
  <si>
    <t>c12</t>
  </si>
  <si>
    <t>c13</t>
  </si>
  <si>
    <t>c15</t>
  </si>
  <si>
    <t>c16</t>
  </si>
  <si>
    <t>c17</t>
  </si>
  <si>
    <t>c18</t>
  </si>
  <si>
    <t>c19</t>
  </si>
  <si>
    <t>c20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</si>
  <si>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</si>
  <si>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</si>
  <si>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</si>
  <si>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</si>
  <si>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</si>
  <si>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</si>
  <si>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</si>
  <si>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</si>
  <si>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</si>
  <si>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</si>
  <si>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</si>
  <si>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</si>
  <si>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</si>
  <si>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</si>
  <si>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</si>
  <si>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</si>
  <si>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</si>
  <si>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</si>
  <si>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</si>
  <si>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</si>
  <si>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</si>
  <si>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</si>
  <si>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</si>
  <si>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</si>
  <si>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</si>
  <si>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</si>
  <si>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</si>
  <si>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</si>
  <si>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</si>
  <si>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</si>
  <si>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</si>
  <si>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</si>
  <si>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</si>
  <si>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</si>
  <si>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</si>
  <si>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</si>
  <si>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</si>
  <si>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</si>
  <si>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</si>
  <si>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</si>
  <si>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</si>
  <si>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</si>
  <si>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</si>
  <si>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</si>
  <si>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</si>
  <si>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</si>
  <si>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</si>
  <si>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</si>
  <si>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</si>
  <si>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</si>
  <si>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</si>
  <si>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</si>
  <si>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</si>
  <si>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</si>
  <si>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</si>
  <si>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</si>
  <si>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</si>
  <si>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</si>
  <si>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</si>
  <si>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</si>
  <si>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</si>
  <si>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</si>
  <si>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</si>
  <si>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</si>
  <si>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</si>
  <si>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</si>
  <si>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</si>
  <si>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</si>
  <si>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Enter</t>
  </si>
  <si>
    <t>LookUp</t>
  </si>
  <si>
    <t>Week 1</t>
  </si>
  <si>
    <t>Week 2</t>
  </si>
  <si>
    <t>Week 3</t>
  </si>
  <si>
    <t>Week 4</t>
  </si>
  <si>
    <t>Values set from workload model - Do NOT ALTER</t>
  </si>
  <si>
    <t>Intraoperative frozen section (per part)</t>
  </si>
  <si>
    <t>Intraoperative smear (per part)</t>
  </si>
  <si>
    <t>Cytology CSF with immunostains</t>
  </si>
  <si>
    <t>Vascular malformation</t>
  </si>
  <si>
    <t>Glioma</t>
  </si>
  <si>
    <t>Vertebral disc</t>
  </si>
  <si>
    <t>Plasma cell tumour</t>
  </si>
  <si>
    <t>Inadequate sample (H&amp;E only)</t>
  </si>
  <si>
    <t>Cytology CSF - cytospin only</t>
  </si>
  <si>
    <t>Cytology brain cyst fluid</t>
  </si>
  <si>
    <t>Choroid plexus tumour</t>
  </si>
  <si>
    <t>Pineal tumour</t>
  </si>
  <si>
    <t>Eye corneal endothelial strip</t>
  </si>
  <si>
    <t>Metastatic lesion (basic)</t>
  </si>
  <si>
    <t xml:space="preserve">Metastatic lesion (complex) </t>
  </si>
  <si>
    <t>Hippocampus resection</t>
  </si>
  <si>
    <t>Scalp lesion</t>
  </si>
  <si>
    <t>Abscess/infective lesion</t>
  </si>
  <si>
    <t>Small fibre neuropathy analysis/report</t>
  </si>
  <si>
    <t>Molecular integrated report (basic)</t>
  </si>
  <si>
    <t>Molecular integrated report (complex)</t>
  </si>
  <si>
    <t>Meningioma/SFT</t>
  </si>
  <si>
    <t>Neuro-muscular morphometry</t>
  </si>
  <si>
    <t>Nerve - teased fibre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</si>
  <si>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</si>
  <si>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</si>
  <si>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</si>
  <si>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</si>
  <si>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</si>
  <si>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</si>
  <si>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</si>
  <si>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</si>
  <si>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</si>
  <si>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</si>
  <si>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</si>
  <si>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</si>
  <si>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</si>
  <si>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</si>
  <si>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</si>
  <si>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</si>
  <si>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</si>
  <si>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</si>
  <si>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</si>
  <si>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</si>
  <si>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Nerve - panel</t>
  </si>
  <si>
    <t>Muscle - panel</t>
  </si>
  <si>
    <t>Embryonal - other tumour</t>
  </si>
  <si>
    <t>Embryonal - medulloblastoma</t>
  </si>
  <si>
    <t>Mesenchymal - vascular tumour</t>
  </si>
  <si>
    <t>Germ cell tumour</t>
  </si>
  <si>
    <t>Molecular service referred case</t>
  </si>
  <si>
    <t>Autopsy/bank histology 20 slides - adult</t>
  </si>
  <si>
    <t>Autopsy histology 20 slides - paediatric</t>
  </si>
  <si>
    <t>Brain cut, fetal</t>
  </si>
  <si>
    <t>Brain cut, adult</t>
  </si>
  <si>
    <t>Brain cut, banking</t>
  </si>
  <si>
    <t>Brain cut, forensic</t>
  </si>
  <si>
    <t>Brain cut, paediatric</t>
  </si>
  <si>
    <t>Temporal artery biopsy</t>
  </si>
  <si>
    <t>Electron microscopy reporting</t>
  </si>
  <si>
    <t>Nerve teasing procedure</t>
  </si>
  <si>
    <t>Report for additional immunostaining</t>
  </si>
  <si>
    <t>Report for additional investigation</t>
  </si>
  <si>
    <t>Available NESMET</t>
  </si>
  <si>
    <t>Worked NESMET</t>
  </si>
  <si>
    <t>4 Week Total</t>
  </si>
  <si>
    <t>Week start date</t>
  </si>
  <si>
    <t>Week 5</t>
  </si>
  <si>
    <t>Week 6</t>
  </si>
  <si>
    <t>6 Week Total</t>
  </si>
  <si>
    <t>LOOKUP TABLE - these values cannot be changed here but update AUTOMATICALLY with changes to the Cap-Scores sheet.</t>
  </si>
  <si>
    <t>Nerve sheath/schwannoma/neurofibroma</t>
  </si>
  <si>
    <t>Haemorrhage/ICH/SDH (no tumour)</t>
  </si>
  <si>
    <t>Biopsy dementia/neurodegenerative</t>
  </si>
  <si>
    <t>Nerve/muscle - resin semi-thin</t>
  </si>
  <si>
    <t>Sellar region - pituitary tumour</t>
  </si>
  <si>
    <t>Lesion - NOS (basic)</t>
  </si>
  <si>
    <t>Lesion - NOS (complex)</t>
  </si>
  <si>
    <t>*Adjust mean to account for local circumstances</t>
  </si>
  <si>
    <t>Biopsy inflammation/metabolic/genetic</t>
  </si>
  <si>
    <t>Cystic lesions coele/colloid/dermoid/enteric</t>
  </si>
  <si>
    <t>Mesenchymal - other tumour (excld bone)</t>
  </si>
  <si>
    <t>Sarcoma NOS, MPNST</t>
  </si>
  <si>
    <t>This sheet is set up for printing on 6 pages of A4.</t>
  </si>
  <si>
    <t>Bone/cartilage tumour/lesion (basic)</t>
  </si>
  <si>
    <t>Bone/cartilage tumour/lesion (complex)</t>
  </si>
  <si>
    <t>Notes</t>
  </si>
  <si>
    <t>(Only valid for</t>
  </si>
  <si>
    <t>completed weeks)</t>
  </si>
  <si>
    <t>Additional capacity payment</t>
  </si>
  <si>
    <t>Case</t>
  </si>
  <si>
    <t>Only to be used within a substantive job planned consultant post</t>
  </si>
  <si>
    <t>Sellar region/sinonasal - other lesion</t>
  </si>
  <si>
    <t>Normal or basic lesion (H&amp;E only)</t>
  </si>
  <si>
    <t>Ref.</t>
  </si>
  <si>
    <t>SIW + SDW + MDT</t>
  </si>
  <si>
    <t>NHS SURGICAL SERVICE predicted departmental PAs
 (75% of UK depts service the surgical load within this PA value: 25% have a higher PA value)</t>
  </si>
  <si>
    <t>Workload Capacity 
Modelling Tool</t>
  </si>
  <si>
    <t>Cortical dysplasia/heterotopias</t>
  </si>
  <si>
    <t>Sellar region - craniopharyngioma</t>
  </si>
  <si>
    <t>Lympho-histiocytic tumour (full IHC)</t>
  </si>
  <si>
    <t>Lympho-histiocytic tumour (refer HMDS)</t>
  </si>
  <si>
    <t>Autopsy basic + report/admin  &lt;4h</t>
  </si>
  <si>
    <t>Autopsy complex + report/admin  &gt;4h</t>
  </si>
  <si>
    <t>Your NESMETs for contracted week
(Enter value into RED box on Week score sheet)</t>
  </si>
  <si>
    <t>Days in contracted week  &gt;&gt;&gt;</t>
  </si>
  <si>
    <t>Enter NESMETs for contracted week in red box &gt;&gt;&gt;</t>
  </si>
  <si>
    <t>No. of working days</t>
  </si>
  <si>
    <t>Dept. NESMETs for contracted weeks</t>
  </si>
  <si>
    <t>hours (decimal)</t>
  </si>
  <si>
    <t>Embryonal - neuroblastoma</t>
  </si>
  <si>
    <t>Dept. annual DCC hour capacity based on 40 weeks 
[PA per wk*4hr*40wk]</t>
  </si>
  <si>
    <t>Variance RAG</t>
  </si>
  <si>
    <t>LOOK UP TABLE - these values cannot be changed here but update AUTOMATICALLY with changes to the Cap-Scores sheet.</t>
  </si>
  <si>
    <t>dd/mm/yy</t>
  </si>
  <si>
    <t>What is the total weekly consultant hours taken by MDT work within the dept.? 
(include joint review time, preparation, presentation and follow up for ALL consultants. Include non-weekly MDTs as weekly fractions. Enter decimal time e.g. 6.5 for 6h 30m)</t>
  </si>
  <si>
    <t>Model slide-independent work (SIW)</t>
  </si>
  <si>
    <t>Dept. total MDT hours per year</t>
  </si>
  <si>
    <t>Slide-dependent work (SDW)
[NESMETs * slide no.]</t>
  </si>
  <si>
    <t>NESMET Model PA/1,000 slides</t>
  </si>
  <si>
    <t>Hourly variance per year</t>
  </si>
  <si>
    <t>What is your DCC PA per week commitment out of the total dept DCC entered above ?</t>
  </si>
  <si>
    <t xml:space="preserve"> Model slide-independent work (SIW)</t>
  </si>
  <si>
    <t>Dept. available reporting DCC hours (after MDT time deducted)</t>
  </si>
  <si>
    <t>Department model SIW
[SIW*4h*40wk]</t>
  </si>
  <si>
    <t>Available department annual reporting DCC  hours</t>
  </si>
  <si>
    <t>Week Start</t>
  </si>
  <si>
    <t>WkDays</t>
  </si>
  <si>
    <t>Available</t>
  </si>
  <si>
    <t>Worked</t>
  </si>
  <si>
    <t>Variance</t>
  </si>
  <si>
    <t>Sheet summary statistics</t>
  </si>
  <si>
    <t>Copy and special paste "values" only into your own summary sheet</t>
  </si>
  <si>
    <t xml:space="preserve">v1 - May20 first general release </t>
  </si>
  <si>
    <t>v1b - June20 increased NESMET validation value on 4/6 week tables to 2500</t>
  </si>
  <si>
    <t>8) This is a very simple tool with no data validation - enter values carefully and ballpark check the result</t>
  </si>
  <si>
    <t>7) Adjusted hours are an approximation since they are applied to all MDTM calculations, including those of lesser frequency where leave may not always affect attendance</t>
  </si>
  <si>
    <t>6) The "Adjusted MDT hours for leave" assumes 10 weeks annual leave during which another consultant will take over the Lead role.</t>
  </si>
  <si>
    <t>3) The tool assumes that one consultant leads the MDTM and does all the pre- and post- MDTM administration. Enter the agreed Lead consultant hours for this activity</t>
  </si>
  <si>
    <t>2) Enter the MDTM frequency as weeks per 52 week year</t>
  </si>
  <si>
    <t>Weekly MDT hours for DN-WK</t>
  </si>
  <si>
    <t>Other MDT</t>
  </si>
  <si>
    <t>Neuromuscular</t>
  </si>
  <si>
    <t>Skullbase</t>
  </si>
  <si>
    <t>Pituitary</t>
  </si>
  <si>
    <t>Oncology review</t>
  </si>
  <si>
    <t>Oncology</t>
  </si>
  <si>
    <t>Adjusted weekly hours</t>
  </si>
  <si>
    <t>Adjusted hours for consultant leave</t>
  </si>
  <si>
    <t>Annual MDT hours</t>
  </si>
  <si>
    <t>How many hours per other consultant</t>
  </si>
  <si>
    <t>Number of other consultants attending</t>
  </si>
  <si>
    <t>Lead consultant time in hours</t>
  </si>
  <si>
    <t>Frequency MDTMs per year</t>
  </si>
  <si>
    <t>MDTM</t>
  </si>
  <si>
    <t>MDT hours calculator</t>
  </si>
  <si>
    <t>1) Example data and MDTM names have been inserted. Click and change as required</t>
  </si>
  <si>
    <t>5) Enter the time in hours each "other consultants attending" spend on the MDTM each (not in total)</t>
  </si>
  <si>
    <t>Including ALL consultants, what is the total dept. DCC PA per week ? 
(e.g. 2 WTE at 7.5 PA consultants=15PA/wk)</t>
  </si>
  <si>
    <t>Mesenchymal - haemangioblastoma</t>
  </si>
  <si>
    <t>Neuronal/glioneuronal tumour</t>
  </si>
  <si>
    <t>Multiple rounds of extra work or researched/consulted cases are Complex.</t>
  </si>
  <si>
    <t>Case slide number will also give an indication of category.</t>
  </si>
  <si>
    <t>4) Enter the number of other non-Lead consultants who attend the MDTM in a support role ("other consultants attending")</t>
  </si>
  <si>
    <t>Including ALL consultants, what is the total dept clinical DCC PA per week ? 
(e.g. 2 WTE at 7.5 PA consultants=15PA/week)</t>
  </si>
  <si>
    <t>How many surgical slides are reported ?
(include neuromuscular, intraoperative, CSF; exclude autopsy and brain histology)</t>
  </si>
  <si>
    <t>What are the total weekly consultant hours taken by MDT work within the dept.? 
(include joint review time, preparation, presentation and follow up for ALL consultants. Include non-weekly MDTs as weekly fractions. Enter decimal time e.g. 6.5 for 6h 30m)</t>
  </si>
  <si>
    <t>Dept. annual DCC hour capacity based on 40 weeks 
[PA per week*4hr*40 weeks]</t>
  </si>
  <si>
    <t>Diagnosis on H&amp;E or three tinctorial/IHC stains could be regarded as Basic.</t>
  </si>
  <si>
    <t>'Basic' and 'Complex' categories are best judged in context.</t>
  </si>
  <si>
    <r>
      <rPr>
        <b/>
        <sz val="11"/>
        <color rgb="FF000000"/>
        <rFont val="Calibri"/>
        <family val="2"/>
        <scheme val="minor"/>
      </rPr>
      <t>Note</t>
    </r>
    <r>
      <rPr>
        <sz val="11"/>
        <color rgb="FF000000"/>
        <rFont val="Calibri"/>
        <family val="2"/>
        <scheme val="minor"/>
      </rPr>
      <t>: these scores take into account all activities involved in a case as per flow chart [prosection, reporting, special stains, IHC, molecular requesting, SNOMED coding, COSD datasets etc.]</t>
    </r>
  </si>
  <si>
    <t>v1c - June20 added "…fails benchmarking…" to Cap-Tool and included MDT tool sheet</t>
  </si>
  <si>
    <t>Document control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</si>
  <si>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The predicted PA value is a guideline based on the BNS annual national workload census and only reflects the NHS surgical service, including prosection and clinical/laboratory administration. This may vary due to local circumstances and OTHER work will need additional PA time (autopsy, brain cuts, integrated reporting, EM, additional procedures - see Cap-Scores sheet).</t>
    </r>
  </si>
  <si>
    <r>
      <rPr>
        <b/>
        <sz val="11"/>
        <rFont val="Calibri"/>
        <family val="2"/>
        <scheme val="minor"/>
      </rPr>
      <t>NOTE</t>
    </r>
    <r>
      <rPr>
        <sz val="11"/>
        <rFont val="Calibri"/>
        <family val="2"/>
        <scheme val="minor"/>
      </rPr>
      <t>: This tool calculates available departmental and individual NESMET capacity. This should be used with the 4week/6week sheets to dynamically reconstruct workload using case type and procedure scores from the Cap-Scores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</si>
</sst>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26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theme="2" tint="-9.9948118533890809E-2"/>
      </right>
      <top style="thin">
        <color auto="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auto="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auto="1"/>
      </right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theme="2" tint="-9.9948118533890809E-2"/>
      </right>
      <top style="thin">
        <color theme="2" tint="-9.9948118533890809E-2"/>
      </top>
      <bottom style="thin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auto="1"/>
      </bottom>
      <diagonal/>
    </border>
    <border>
      <left style="thin">
        <color theme="2" tint="-9.9948118533890809E-2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</borders>
  <cellStyleXfs count="1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/>
  </cellStyleXfs>
  <cellXfs count="17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1" fontId="0" fillId="0" borderId="0" xfId="0" applyNumberFormat="1"/>
    <xf numFmtId="1" fontId="20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35" borderId="11" xfId="0" applyFill="1" applyBorder="1" applyAlignment="1">
      <alignment horizontal="center" vertical="center" wrapText="1"/>
    </xf>
    <xf numFmtId="0" fontId="0" fillId="35" borderId="11" xfId="0" applyFill="1" applyBorder="1" applyAlignment="1">
      <alignment horizontal="left" vertical="center"/>
    </xf>
    <xf numFmtId="0" fontId="0" fillId="35" borderId="11" xfId="0" applyFill="1" applyBorder="1" applyAlignment="1">
      <alignment horizontal="left" vertical="center" wrapText="1"/>
    </xf>
    <xf numFmtId="0" fontId="16" fillId="36" borderId="0" xfId="0" applyFont="1" applyFill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16" fillId="36" borderId="0" xfId="0" applyFont="1" applyFill="1" applyAlignment="1">
      <alignment horizontal="center" vertical="center"/>
    </xf>
    <xf numFmtId="1" fontId="0" fillId="33" borderId="0" xfId="0" applyNumberFormat="1" applyFill="1" applyAlignment="1">
      <alignment horizontal="center" vertical="center"/>
    </xf>
    <xf numFmtId="1" fontId="0" fillId="33" borderId="11" xfId="0" applyNumberFormat="1" applyFill="1" applyBorder="1" applyAlignment="1">
      <alignment horizontal="center" vertical="center"/>
    </xf>
    <xf numFmtId="1" fontId="0" fillId="37" borderId="11" xfId="0" applyNumberFormat="1" applyFill="1" applyBorder="1" applyAlignment="1">
      <alignment horizontal="center" vertical="center"/>
    </xf>
    <xf numFmtId="164" fontId="0" fillId="37" borderId="11" xfId="0" applyNumberFormat="1" applyFill="1" applyBorder="1" applyAlignment="1">
      <alignment horizontal="center" vertical="center"/>
    </xf>
    <xf numFmtId="0" fontId="0" fillId="38" borderId="11" xfId="0" applyFill="1" applyBorder="1" applyAlignment="1">
      <alignment horizontal="center" vertical="center" wrapText="1"/>
    </xf>
    <xf numFmtId="2" fontId="0" fillId="38" borderId="11" xfId="0" applyNumberFormat="1" applyFill="1" applyBorder="1" applyAlignment="1">
      <alignment horizontal="center" vertical="center"/>
    </xf>
    <xf numFmtId="0" fontId="0" fillId="38" borderId="1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4" fontId="0" fillId="34" borderId="11" xfId="0" applyNumberFormat="1" applyFill="1" applyBorder="1" applyAlignment="1" applyProtection="1">
      <alignment horizontal="center" vertical="center"/>
      <protection locked="0"/>
    </xf>
    <xf numFmtId="1" fontId="0" fillId="34" borderId="11" xfId="0" applyNumberFormat="1" applyFill="1" applyBorder="1" applyAlignment="1" applyProtection="1">
      <alignment horizontal="center" vertical="center"/>
      <protection locked="0"/>
    </xf>
    <xf numFmtId="2" fontId="0" fillId="34" borderId="11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0" fontId="0" fillId="35" borderId="12" xfId="0" applyFill="1" applyBorder="1" applyAlignment="1">
      <alignment horizontal="center" vertical="center"/>
    </xf>
    <xf numFmtId="0" fontId="0" fillId="0" borderId="15" xfId="0" applyBorder="1" applyProtection="1">
      <protection locked="0"/>
    </xf>
    <xf numFmtId="1" fontId="0" fillId="33" borderId="16" xfId="0" applyNumberFormat="1" applyFill="1" applyBorder="1" applyAlignment="1">
      <alignment horizontal="center"/>
    </xf>
    <xf numFmtId="0" fontId="0" fillId="35" borderId="17" xfId="0" applyFill="1" applyBorder="1" applyAlignment="1">
      <alignment horizontal="center"/>
    </xf>
    <xf numFmtId="0" fontId="0" fillId="0" borderId="18" xfId="0" applyBorder="1" applyProtection="1">
      <protection locked="0"/>
    </xf>
    <xf numFmtId="1" fontId="0" fillId="33" borderId="19" xfId="0" applyNumberFormat="1" applyFill="1" applyBorder="1" applyAlignment="1">
      <alignment horizontal="center"/>
    </xf>
    <xf numFmtId="0" fontId="0" fillId="35" borderId="20" xfId="0" applyFill="1" applyBorder="1" applyAlignment="1">
      <alignment horizontal="center"/>
    </xf>
    <xf numFmtId="0" fontId="0" fillId="0" borderId="21" xfId="0" applyBorder="1" applyProtection="1">
      <protection locked="0"/>
    </xf>
    <xf numFmtId="1" fontId="0" fillId="33" borderId="22" xfId="0" applyNumberFormat="1" applyFill="1" applyBorder="1" applyAlignment="1">
      <alignment horizontal="center"/>
    </xf>
    <xf numFmtId="1" fontId="0" fillId="36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/>
    </xf>
    <xf numFmtId="164" fontId="0" fillId="0" borderId="14" xfId="0" applyNumberFormat="1" applyBorder="1" applyAlignment="1" applyProtection="1">
      <alignment horizontal="center"/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164" fontId="0" fillId="0" borderId="20" xfId="0" applyNumberFormat="1" applyBorder="1" applyAlignment="1" applyProtection="1">
      <alignment horizontal="center"/>
      <protection locked="0"/>
    </xf>
    <xf numFmtId="0" fontId="0" fillId="0" borderId="15" xfId="0" applyBorder="1" applyProtection="1"/>
    <xf numFmtId="0" fontId="0" fillId="0" borderId="18" xfId="0" applyBorder="1" applyProtection="1"/>
    <xf numFmtId="0" fontId="23" fillId="35" borderId="23" xfId="0" applyFont="1" applyFill="1" applyBorder="1" applyAlignment="1">
      <alignment horizontal="center" vertical="center" textRotation="90"/>
    </xf>
    <xf numFmtId="0" fontId="0" fillId="35" borderId="24" xfId="0" applyFill="1" applyBorder="1" applyAlignment="1">
      <alignment horizontal="center"/>
    </xf>
    <xf numFmtId="1" fontId="0" fillId="33" borderId="25" xfId="0" applyNumberFormat="1" applyFill="1" applyBorder="1" applyAlignment="1">
      <alignment horizontal="center"/>
    </xf>
    <xf numFmtId="0" fontId="24" fillId="35" borderId="23" xfId="0" applyFont="1" applyFill="1" applyBorder="1" applyAlignment="1">
      <alignment horizontal="center"/>
    </xf>
    <xf numFmtId="0" fontId="0" fillId="0" borderId="10" xfId="0" applyBorder="1"/>
    <xf numFmtId="0" fontId="0" fillId="34" borderId="0" xfId="0" applyFill="1" applyBorder="1" applyAlignment="1">
      <alignment horizontal="center" vertical="center" wrapText="1"/>
    </xf>
    <xf numFmtId="1" fontId="0" fillId="33" borderId="0" xfId="0" applyNumberFormat="1" applyFill="1" applyBorder="1" applyAlignment="1">
      <alignment horizontal="center" vertical="center" wrapText="1"/>
    </xf>
    <xf numFmtId="1" fontId="0" fillId="37" borderId="26" xfId="0" applyNumberFormat="1" applyFill="1" applyBorder="1" applyAlignment="1">
      <alignment horizontal="center"/>
    </xf>
    <xf numFmtId="0" fontId="0" fillId="40" borderId="0" xfId="0" applyFill="1"/>
    <xf numFmtId="1" fontId="0" fillId="37" borderId="27" xfId="0" applyNumberFormat="1" applyFill="1" applyBorder="1" applyAlignment="1">
      <alignment horizontal="center"/>
    </xf>
    <xf numFmtId="1" fontId="0" fillId="33" borderId="10" xfId="0" applyNumberFormat="1" applyFill="1" applyBorder="1" applyAlignment="1">
      <alignment horizontal="center" vertical="center" wrapText="1"/>
    </xf>
    <xf numFmtId="0" fontId="0" fillId="40" borderId="0" xfId="0" applyFill="1" applyBorder="1"/>
    <xf numFmtId="164" fontId="0" fillId="0" borderId="17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0" fontId="0" fillId="0" borderId="21" xfId="0" applyBorder="1" applyProtection="1"/>
    <xf numFmtId="0" fontId="0" fillId="42" borderId="0" xfId="0" applyFill="1" applyBorder="1" applyAlignment="1">
      <alignment horizontal="center" vertical="center"/>
    </xf>
    <xf numFmtId="0" fontId="0" fillId="41" borderId="0" xfId="0" applyFill="1" applyBorder="1" applyAlignment="1">
      <alignment horizontal="center" vertical="center"/>
    </xf>
    <xf numFmtId="0" fontId="0" fillId="39" borderId="29" xfId="0" applyFill="1" applyBorder="1" applyAlignment="1">
      <alignment horizontal="center" vertical="center"/>
    </xf>
    <xf numFmtId="0" fontId="17" fillId="40" borderId="0" xfId="0" applyFont="1" applyFill="1" applyAlignment="1">
      <alignment horizontal="center" vertical="center" wrapText="1"/>
    </xf>
    <xf numFmtId="0" fontId="17" fillId="40" borderId="0" xfId="0" applyFont="1" applyFill="1" applyBorder="1" applyAlignment="1">
      <alignment horizontal="center" vertical="center"/>
    </xf>
    <xf numFmtId="0" fontId="17" fillId="40" borderId="0" xfId="0" applyFont="1" applyFill="1" applyBorder="1" applyAlignment="1">
      <alignment horizontal="center" wrapText="1"/>
    </xf>
    <xf numFmtId="0" fontId="17" fillId="40" borderId="0" xfId="0" applyFont="1" applyFill="1"/>
    <xf numFmtId="0" fontId="28" fillId="40" borderId="0" xfId="0" applyFont="1" applyFill="1"/>
    <xf numFmtId="0" fontId="0" fillId="35" borderId="10" xfId="0" applyFill="1" applyBorder="1" applyAlignment="1">
      <alignment horizontal="center" vertical="center"/>
    </xf>
    <xf numFmtId="0" fontId="0" fillId="35" borderId="29" xfId="0" applyFill="1" applyBorder="1" applyAlignment="1">
      <alignment horizontal="center" wrapText="1"/>
    </xf>
    <xf numFmtId="1" fontId="0" fillId="0" borderId="0" xfId="0" applyNumberFormat="1" applyBorder="1" applyAlignment="1">
      <alignment horizontal="center"/>
    </xf>
    <xf numFmtId="1" fontId="0" fillId="42" borderId="0" xfId="0" applyNumberFormat="1" applyFill="1" applyBorder="1" applyAlignment="1">
      <alignment horizontal="center" vertical="center"/>
    </xf>
    <xf numFmtId="1" fontId="0" fillId="41" borderId="0" xfId="0" applyNumberFormat="1" applyFill="1" applyBorder="1" applyAlignment="1">
      <alignment horizontal="center" vertical="center"/>
    </xf>
    <xf numFmtId="1" fontId="0" fillId="0" borderId="29" xfId="0" applyNumberFormat="1" applyBorder="1" applyAlignment="1">
      <alignment horizontal="center"/>
    </xf>
    <xf numFmtId="1" fontId="31" fillId="39" borderId="27" xfId="0" applyNumberFormat="1" applyFont="1" applyFill="1" applyBorder="1" applyAlignment="1">
      <alignment horizontal="left" vertical="center"/>
    </xf>
    <xf numFmtId="2" fontId="0" fillId="39" borderId="0" xfId="0" applyNumberFormat="1" applyFill="1" applyAlignment="1">
      <alignment horizontal="center" vertical="center"/>
    </xf>
    <xf numFmtId="0" fontId="0" fillId="40" borderId="0" xfId="0" applyFill="1" applyBorder="1" applyProtection="1"/>
    <xf numFmtId="0" fontId="0" fillId="0" borderId="0" xfId="0" applyFill="1" applyBorder="1"/>
    <xf numFmtId="0" fontId="16" fillId="0" borderId="0" xfId="0" applyFont="1"/>
    <xf numFmtId="0" fontId="0" fillId="39" borderId="0" xfId="0" applyFill="1" applyAlignment="1">
      <alignment horizontal="center"/>
    </xf>
    <xf numFmtId="0" fontId="0" fillId="34" borderId="32" xfId="0" applyFill="1" applyBorder="1" applyAlignment="1" applyProtection="1">
      <alignment horizontal="center" vertical="center" wrapText="1"/>
      <protection locked="0"/>
    </xf>
    <xf numFmtId="0" fontId="0" fillId="34" borderId="18" xfId="0" applyFill="1" applyBorder="1" applyAlignment="1" applyProtection="1">
      <alignment horizontal="center" vertical="center" wrapText="1"/>
      <protection locked="0"/>
    </xf>
    <xf numFmtId="0" fontId="21" fillId="44" borderId="13" xfId="0" applyFont="1" applyFill="1" applyBorder="1" applyAlignment="1">
      <alignment horizontal="center"/>
    </xf>
    <xf numFmtId="0" fontId="21" fillId="44" borderId="28" xfId="0" applyFont="1" applyFill="1" applyBorder="1" applyAlignment="1">
      <alignment horizontal="center"/>
    </xf>
    <xf numFmtId="0" fontId="17" fillId="40" borderId="29" xfId="0" applyFont="1" applyFill="1" applyBorder="1" applyAlignment="1">
      <alignment horizontal="center" vertical="center"/>
    </xf>
    <xf numFmtId="0" fontId="0" fillId="34" borderId="15" xfId="0" applyFill="1" applyBorder="1" applyAlignment="1" applyProtection="1">
      <alignment horizontal="center" vertical="center" wrapText="1"/>
      <protection locked="0"/>
    </xf>
    <xf numFmtId="0" fontId="0" fillId="44" borderId="13" xfId="0" applyFont="1" applyFill="1" applyBorder="1" applyAlignment="1" applyProtection="1">
      <alignment horizontal="center"/>
    </xf>
    <xf numFmtId="0" fontId="0" fillId="44" borderId="28" xfId="0" applyFont="1" applyFill="1" applyBorder="1" applyAlignment="1" applyProtection="1">
      <alignment horizontal="center"/>
    </xf>
    <xf numFmtId="49" fontId="34" fillId="44" borderId="14" xfId="0" applyNumberFormat="1" applyFont="1" applyFill="1" applyBorder="1" applyAlignment="1" applyProtection="1">
      <alignment horizontal="center"/>
      <protection locked="0"/>
    </xf>
    <xf numFmtId="49" fontId="34" fillId="44" borderId="17" xfId="0" applyNumberFormat="1" applyFont="1" applyFill="1" applyBorder="1" applyAlignment="1" applyProtection="1">
      <alignment horizontal="center"/>
      <protection locked="0"/>
    </xf>
    <xf numFmtId="49" fontId="34" fillId="44" borderId="33" xfId="0" applyNumberFormat="1" applyFont="1" applyFill="1" applyBorder="1" applyAlignment="1" applyProtection="1">
      <alignment horizontal="center"/>
      <protection locked="0"/>
    </xf>
    <xf numFmtId="49" fontId="33" fillId="44" borderId="14" xfId="0" applyNumberFormat="1" applyFont="1" applyFill="1" applyBorder="1" applyAlignment="1" applyProtection="1">
      <alignment horizontal="center"/>
      <protection locked="0"/>
    </xf>
    <xf numFmtId="49" fontId="33" fillId="44" borderId="17" xfId="0" applyNumberFormat="1" applyFont="1" applyFill="1" applyBorder="1" applyAlignment="1" applyProtection="1">
      <alignment horizontal="center"/>
      <protection locked="0"/>
    </xf>
    <xf numFmtId="49" fontId="33" fillId="44" borderId="33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36" xfId="0" applyFont="1" applyBorder="1" applyAlignment="1">
      <alignment horizontal="center" vertical="center" wrapText="1"/>
    </xf>
    <xf numFmtId="0" fontId="21" fillId="40" borderId="0" xfId="0" applyFont="1" applyFill="1" applyBorder="1" applyAlignment="1">
      <alignment horizontal="center" vertical="center"/>
    </xf>
    <xf numFmtId="0" fontId="17" fillId="40" borderId="29" xfId="0" applyFont="1" applyFill="1" applyBorder="1" applyAlignment="1" applyProtection="1">
      <alignment horizontal="center" vertical="center"/>
    </xf>
    <xf numFmtId="0" fontId="29" fillId="42" borderId="0" xfId="0" applyFont="1" applyFill="1" applyAlignment="1">
      <alignment horizontal="center" vertical="center" wrapText="1"/>
    </xf>
    <xf numFmtId="0" fontId="29" fillId="42" borderId="39" xfId="0" applyFont="1" applyFill="1" applyBorder="1" applyAlignment="1">
      <alignment horizontal="center" vertical="center" wrapText="1"/>
    </xf>
    <xf numFmtId="0" fontId="27" fillId="34" borderId="31" xfId="0" applyFont="1" applyFill="1" applyBorder="1" applyAlignment="1" applyProtection="1">
      <alignment horizontal="center" vertical="center"/>
      <protection locked="0"/>
    </xf>
    <xf numFmtId="0" fontId="27" fillId="34" borderId="0" xfId="0" applyFont="1" applyFill="1" applyBorder="1" applyAlignment="1" applyProtection="1">
      <alignment horizontal="center" vertical="center"/>
      <protection locked="0"/>
    </xf>
    <xf numFmtId="0" fontId="0" fillId="39" borderId="0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14" fontId="0" fillId="39" borderId="0" xfId="0" applyNumberFormat="1" applyFill="1" applyBorder="1" applyAlignment="1" applyProtection="1">
      <alignment vertical="center"/>
    </xf>
    <xf numFmtId="0" fontId="17" fillId="39" borderId="29" xfId="0" applyFont="1" applyFill="1" applyBorder="1" applyAlignment="1">
      <alignment horizontal="center" vertical="center"/>
    </xf>
    <xf numFmtId="0" fontId="0" fillId="41" borderId="41" xfId="0" applyFill="1" applyBorder="1" applyAlignment="1">
      <alignment horizontal="center" vertical="center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3" xfId="0" applyBorder="1" applyProtection="1">
      <protection locked="0"/>
    </xf>
    <xf numFmtId="0" fontId="0" fillId="0" borderId="44" xfId="0" applyBorder="1" applyAlignment="1" applyProtection="1">
      <alignment horizontal="center"/>
      <protection locked="0"/>
    </xf>
    <xf numFmtId="14" fontId="0" fillId="0" borderId="45" xfId="0" applyNumberFormat="1" applyBorder="1" applyProtection="1">
      <protection locked="0"/>
    </xf>
    <xf numFmtId="164" fontId="0" fillId="0" borderId="46" xfId="0" applyNumberFormat="1" applyBorder="1" applyProtection="1">
      <protection locked="0"/>
    </xf>
    <xf numFmtId="0" fontId="0" fillId="0" borderId="46" xfId="0" applyBorder="1" applyProtection="1">
      <protection locked="0"/>
    </xf>
    <xf numFmtId="14" fontId="0" fillId="0" borderId="48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2" fontId="0" fillId="0" borderId="47" xfId="0" applyNumberFormat="1" applyBorder="1" applyProtection="1">
      <protection locked="0"/>
    </xf>
    <xf numFmtId="2" fontId="0" fillId="0" borderId="50" xfId="0" applyNumberFormat="1" applyBorder="1" applyProtection="1">
      <protection locked="0"/>
    </xf>
    <xf numFmtId="0" fontId="35" fillId="0" borderId="0" xfId="0" applyFont="1"/>
    <xf numFmtId="0" fontId="36" fillId="0" borderId="0" xfId="0" applyFont="1"/>
    <xf numFmtId="0" fontId="29" fillId="0" borderId="0" xfId="130"/>
    <xf numFmtId="164" fontId="29" fillId="33" borderId="0" xfId="130" applyNumberFormat="1" applyFill="1"/>
    <xf numFmtId="164" fontId="29" fillId="37" borderId="51" xfId="130" applyNumberFormat="1" applyFill="1" applyBorder="1" applyAlignment="1">
      <alignment horizontal="center"/>
    </xf>
    <xf numFmtId="164" fontId="29" fillId="37" borderId="52" xfId="130" applyNumberFormat="1" applyFill="1" applyBorder="1" applyAlignment="1">
      <alignment horizontal="center"/>
    </xf>
    <xf numFmtId="0" fontId="29" fillId="45" borderId="52" xfId="130" applyFill="1" applyBorder="1" applyAlignment="1" applyProtection="1">
      <alignment horizontal="center"/>
      <protection locked="0"/>
    </xf>
    <xf numFmtId="0" fontId="29" fillId="45" borderId="53" xfId="130" applyFill="1" applyBorder="1" applyAlignment="1" applyProtection="1">
      <alignment horizontal="center"/>
      <protection locked="0"/>
    </xf>
    <xf numFmtId="0" fontId="29" fillId="44" borderId="0" xfId="130" applyFill="1" applyProtection="1">
      <protection locked="0"/>
    </xf>
    <xf numFmtId="164" fontId="29" fillId="37" borderId="54" xfId="130" applyNumberFormat="1" applyFill="1" applyBorder="1" applyAlignment="1">
      <alignment horizontal="center"/>
    </xf>
    <xf numFmtId="164" fontId="29" fillId="37" borderId="55" xfId="130" applyNumberFormat="1" applyFill="1" applyBorder="1" applyAlignment="1">
      <alignment horizontal="center"/>
    </xf>
    <xf numFmtId="0" fontId="29" fillId="45" borderId="55" xfId="130" applyFill="1" applyBorder="1" applyAlignment="1" applyProtection="1">
      <alignment horizontal="center"/>
      <protection locked="0"/>
    </xf>
    <xf numFmtId="0" fontId="29" fillId="45" borderId="56" xfId="130" applyFill="1" applyBorder="1" applyAlignment="1" applyProtection="1">
      <alignment horizontal="center"/>
      <protection locked="0"/>
    </xf>
    <xf numFmtId="164" fontId="29" fillId="37" borderId="57" xfId="130" applyNumberFormat="1" applyFill="1" applyBorder="1" applyAlignment="1">
      <alignment horizontal="center"/>
    </xf>
    <xf numFmtId="164" fontId="29" fillId="37" borderId="58" xfId="130" applyNumberFormat="1" applyFill="1" applyBorder="1" applyAlignment="1">
      <alignment horizontal="center"/>
    </xf>
    <xf numFmtId="0" fontId="29" fillId="45" borderId="58" xfId="130" applyFill="1" applyBorder="1" applyAlignment="1" applyProtection="1">
      <alignment horizontal="center"/>
      <protection locked="0"/>
    </xf>
    <xf numFmtId="0" fontId="29" fillId="45" borderId="59" xfId="130" applyFill="1" applyBorder="1" applyAlignment="1" applyProtection="1">
      <alignment horizontal="center"/>
      <protection locked="0"/>
    </xf>
    <xf numFmtId="0" fontId="29" fillId="44" borderId="0" xfId="130" applyFill="1" applyBorder="1" applyAlignment="1">
      <alignment horizontal="center" vertical="center" wrapText="1"/>
    </xf>
    <xf numFmtId="0" fontId="29" fillId="44" borderId="0" xfId="130" applyFill="1" applyAlignment="1">
      <alignment horizontal="center" vertical="center"/>
    </xf>
    <xf numFmtId="0" fontId="29" fillId="46" borderId="0" xfId="130" applyFill="1"/>
    <xf numFmtId="0" fontId="37" fillId="46" borderId="0" xfId="130" applyFont="1" applyFill="1"/>
    <xf numFmtId="0" fontId="0" fillId="0" borderId="0" xfId="0" quotePrefix="1"/>
    <xf numFmtId="0" fontId="17" fillId="43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30" fillId="39" borderId="0" xfId="0" applyFont="1" applyFill="1" applyBorder="1" applyAlignment="1">
      <alignment horizontal="center" vertical="center" wrapText="1"/>
    </xf>
    <xf numFmtId="0" fontId="17" fillId="43" borderId="0" xfId="0" applyFont="1" applyFill="1" applyBorder="1" applyAlignment="1">
      <alignment horizontal="center" vertical="center" wrapText="1"/>
    </xf>
    <xf numFmtId="0" fontId="25" fillId="39" borderId="0" xfId="0" applyFont="1" applyFill="1" applyBorder="1" applyAlignment="1">
      <alignment horizontal="center" vertical="center" wrapText="1"/>
    </xf>
    <xf numFmtId="14" fontId="0" fillId="35" borderId="10" xfId="0" applyNumberFormat="1" applyFill="1" applyBorder="1" applyAlignment="1" applyProtection="1">
      <alignment horizontal="center" vertical="center"/>
      <protection locked="0"/>
    </xf>
    <xf numFmtId="14" fontId="0" fillId="35" borderId="0" xfId="0" applyNumberFormat="1" applyFill="1" applyBorder="1" applyAlignment="1" applyProtection="1">
      <alignment horizontal="center" vertical="center"/>
      <protection locked="0"/>
    </xf>
    <xf numFmtId="0" fontId="0" fillId="35" borderId="35" xfId="0" applyFill="1" applyBorder="1" applyAlignment="1" applyProtection="1">
      <alignment horizontal="center"/>
      <protection locked="0"/>
    </xf>
    <xf numFmtId="1" fontId="0" fillId="0" borderId="29" xfId="0" applyNumberFormat="1" applyBorder="1" applyAlignment="1">
      <alignment horizontal="center"/>
    </xf>
    <xf numFmtId="1" fontId="0" fillId="42" borderId="30" xfId="0" applyNumberFormat="1" applyFill="1" applyBorder="1" applyAlignment="1">
      <alignment horizontal="center"/>
    </xf>
    <xf numFmtId="1" fontId="0" fillId="41" borderId="0" xfId="0" applyNumberFormat="1" applyFill="1" applyBorder="1" applyAlignment="1">
      <alignment horizontal="center"/>
    </xf>
    <xf numFmtId="0" fontId="32" fillId="39" borderId="0" xfId="0" applyFont="1" applyFill="1" applyBorder="1" applyAlignment="1">
      <alignment horizontal="center" vertical="center" wrapText="1"/>
    </xf>
    <xf numFmtId="0" fontId="0" fillId="40" borderId="0" xfId="0" applyFill="1" applyBorder="1" applyAlignment="1" applyProtection="1">
      <alignment horizontal="center"/>
    </xf>
    <xf numFmtId="1" fontId="0" fillId="41" borderId="29" xfId="0" applyNumberFormat="1" applyFill="1" applyBorder="1" applyAlignment="1">
      <alignment horizontal="center"/>
    </xf>
    <xf numFmtId="0" fontId="29" fillId="42" borderId="0" xfId="0" applyFont="1" applyFill="1" applyAlignment="1">
      <alignment horizontal="center" vertical="center" wrapText="1"/>
    </xf>
    <xf numFmtId="0" fontId="0" fillId="35" borderId="40" xfId="0" applyFill="1" applyBorder="1" applyAlignment="1" applyProtection="1">
      <alignment horizontal="center" vertical="center"/>
      <protection locked="0"/>
    </xf>
  </cellXfs>
  <cellStyles count="13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130" xr:uid="{00000000-0005-0000-0000-00007D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152399</xdr:rowOff>
    </xdr:from>
    <xdr:to>
      <xdr:col>7</xdr:col>
      <xdr:colOff>533400</xdr:colOff>
      <xdr:row>20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0" y="152399"/>
          <a:ext cx="5676900" cy="3838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The Workload Toolkit is based on three</a:t>
          </a:r>
          <a:r>
            <a:rPr lang="en-US" sz="1800" baseline="0"/>
            <a:t> consecutive years of</a:t>
          </a:r>
          <a:r>
            <a:rPr lang="en-US" sz="1800"/>
            <a:t> BNS </a:t>
          </a:r>
          <a:r>
            <a:rPr lang="en-US" sz="1800" baseline="0"/>
            <a:t>workload census data which have been modelled by regression analysis onto a linear fit, f(x)=mx+c. This indicates that workload comprises both slide-dependent and slide-independent elements.</a:t>
          </a:r>
        </a:p>
        <a:p>
          <a:endParaRPr lang="en-US" sz="1800" baseline="0"/>
        </a:p>
        <a:p>
          <a:r>
            <a:rPr lang="en-US" sz="1800" baseline="0"/>
            <a:t>Linear fit of the upper 50% prediction interval boundary (a close approximation to the 99% confidence interval) has been used in the tool. The data will be reviewed on a rolling basis.</a:t>
          </a:r>
        </a:p>
        <a:p>
          <a:endParaRPr lang="en-US" sz="1800" baseline="0"/>
        </a:p>
        <a:p>
          <a:r>
            <a:rPr lang="en-US" sz="1800" baseline="0"/>
            <a:t>NEuropathological Slide METrics (NESMETs) are the units of workload measurement used in this toolkit.</a:t>
          </a:r>
          <a:endParaRPr lang="en-US" sz="1800"/>
        </a:p>
      </xdr:txBody>
    </xdr:sp>
    <xdr:clientData/>
  </xdr:twoCellAnchor>
  <xdr:twoCellAnchor editAs="oneCell">
    <xdr:from>
      <xdr:col>0</xdr:col>
      <xdr:colOff>226218</xdr:colOff>
      <xdr:row>21</xdr:row>
      <xdr:rowOff>71437</xdr:rowOff>
    </xdr:from>
    <xdr:to>
      <xdr:col>7</xdr:col>
      <xdr:colOff>519824</xdr:colOff>
      <xdr:row>58</xdr:row>
      <xdr:rowOff>22905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4071937"/>
          <a:ext cx="5627606" cy="6999968"/>
        </a:xfrm>
        <a:prstGeom prst="rect">
          <a:avLst/>
        </a:prstGeom>
      </xdr:spPr>
    </xdr:pic>
    <xdr:clientData/>
  </xdr:twoCellAnchor>
  <xdr:twoCellAnchor editAs="oneCell">
    <xdr:from>
      <xdr:col>8</xdr:col>
      <xdr:colOff>40821</xdr:colOff>
      <xdr:row>45</xdr:row>
      <xdr:rowOff>27213</xdr:rowOff>
    </xdr:from>
    <xdr:to>
      <xdr:col>20</xdr:col>
      <xdr:colOff>74315</xdr:colOff>
      <xdr:row>54</xdr:row>
      <xdr:rowOff>176891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6821" y="8599713"/>
          <a:ext cx="9177494" cy="1864178"/>
        </a:xfrm>
        <a:prstGeom prst="rect">
          <a:avLst/>
        </a:prstGeom>
      </xdr:spPr>
    </xdr:pic>
    <xdr:clientData/>
  </xdr:twoCellAnchor>
  <xdr:twoCellAnchor editAs="oneCell">
    <xdr:from>
      <xdr:col>8</xdr:col>
      <xdr:colOff>11902</xdr:colOff>
      <xdr:row>0</xdr:row>
      <xdr:rowOff>178594</xdr:rowOff>
    </xdr:from>
    <xdr:to>
      <xdr:col>20</xdr:col>
      <xdr:colOff>403901</xdr:colOff>
      <xdr:row>44</xdr:row>
      <xdr:rowOff>178594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902" y="178594"/>
          <a:ext cx="9535999" cy="838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247651</xdr:colOff>
      <xdr:row>2</xdr:row>
      <xdr:rowOff>47625</xdr:rowOff>
    </xdr:from>
    <xdr:to>
      <xdr:col>11</xdr:col>
      <xdr:colOff>5063552</xdr:colOff>
      <xdr:row>31</xdr:row>
      <xdr:rowOff>170545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1" y="1143000"/>
          <a:ext cx="4815901" cy="5990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71"/>
  <sheetViews>
    <sheetView showGridLines="0" showRowColHeaders="0" tabSelected="1" workbookViewId="0">
      <selection activeCell="A69" sqref="A69"/>
    </sheetView>
  </sheetViews>
  <sheetFormatPr baseColWidth="10" defaultColWidth="11.5" defaultRowHeight="15"/>
  <sheetData>
    <row r="5" spans="21:21">
      <c r="U5" s="3"/>
    </row>
    <row r="68" spans="1:1">
      <c r="A68" s="125" t="s">
        <v>304</v>
      </c>
    </row>
    <row r="69" spans="1:1">
      <c r="A69" s="124" t="s">
        <v>265</v>
      </c>
    </row>
    <row r="70" spans="1:1">
      <c r="A70" s="124" t="s">
        <v>266</v>
      </c>
    </row>
    <row r="71" spans="1:1">
      <c r="A71" s="124" t="s">
        <v>303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showGridLines="0" showRowColHeaders="0" workbookViewId="0">
      <selection activeCell="C4" sqref="C4"/>
    </sheetView>
  </sheetViews>
  <sheetFormatPr baseColWidth="10" defaultColWidth="8.83203125" defaultRowHeight="15"/>
  <cols>
    <col min="1" max="1" width="3.6640625" style="3" customWidth="1"/>
    <col min="2" max="2" width="44.83203125" style="6" customWidth="1"/>
    <col min="3" max="3" width="8.6640625" style="3" customWidth="1"/>
    <col min="4" max="4" width="14.6640625" style="3" customWidth="1"/>
    <col min="5" max="5" width="3.6640625" style="3" customWidth="1"/>
    <col min="6" max="6" width="37.6640625" style="2" customWidth="1"/>
    <col min="7" max="7" width="8.83203125" style="4"/>
    <col min="8" max="16384" width="8.83203125" style="3"/>
  </cols>
  <sheetData>
    <row r="1" spans="2:10" ht="80" customHeight="1" thickTop="1" thickBot="1">
      <c r="B1" s="100" t="s">
        <v>18</v>
      </c>
      <c r="C1" s="97"/>
      <c r="D1" s="147" t="s">
        <v>305</v>
      </c>
      <c r="E1" s="147"/>
      <c r="F1" s="147"/>
      <c r="G1" s="147"/>
      <c r="H1" s="147"/>
    </row>
    <row r="2" spans="2:10" ht="11" customHeight="1" thickTop="1"/>
    <row r="3" spans="2:10" ht="50" customHeight="1">
      <c r="B3" s="13" t="s">
        <v>10</v>
      </c>
      <c r="C3" s="14" t="s">
        <v>11</v>
      </c>
      <c r="F3" s="15" t="s">
        <v>17</v>
      </c>
      <c r="G3" s="16" t="s">
        <v>12</v>
      </c>
      <c r="H3" s="7"/>
      <c r="J3" s="27"/>
    </row>
    <row r="4" spans="2:10" ht="48" customHeight="1">
      <c r="B4" s="10" t="s">
        <v>296</v>
      </c>
      <c r="C4" s="24">
        <v>0</v>
      </c>
      <c r="D4" s="11" t="s">
        <v>2</v>
      </c>
      <c r="F4" s="10" t="s">
        <v>299</v>
      </c>
      <c r="G4" s="17">
        <f>C4*40*4</f>
        <v>0</v>
      </c>
      <c r="H4" s="12" t="s">
        <v>0</v>
      </c>
      <c r="J4" s="8"/>
    </row>
    <row r="5" spans="2:10" ht="64" customHeight="1">
      <c r="B5" s="10" t="s">
        <v>297</v>
      </c>
      <c r="C5" s="25">
        <v>0</v>
      </c>
      <c r="D5" s="12" t="s">
        <v>14</v>
      </c>
      <c r="F5" s="10" t="s">
        <v>249</v>
      </c>
      <c r="G5" s="17">
        <f>C6*52</f>
        <v>0</v>
      </c>
      <c r="H5" s="12" t="s">
        <v>0</v>
      </c>
    </row>
    <row r="6" spans="2:10" ht="96">
      <c r="B6" s="10" t="s">
        <v>298</v>
      </c>
      <c r="C6" s="26">
        <v>0</v>
      </c>
      <c r="D6" s="12" t="s">
        <v>241</v>
      </c>
      <c r="F6" s="10" t="s">
        <v>250</v>
      </c>
      <c r="G6" s="18">
        <f>(C5*C10)/60</f>
        <v>0</v>
      </c>
      <c r="H6" s="12" t="s">
        <v>0</v>
      </c>
    </row>
    <row r="7" spans="2:10" ht="32" customHeight="1">
      <c r="B7" s="146" t="s">
        <v>131</v>
      </c>
      <c r="C7" s="146"/>
      <c r="D7" s="146"/>
      <c r="F7" s="10" t="s">
        <v>227</v>
      </c>
      <c r="G7" s="18">
        <f>(C8*160)+G5+G6</f>
        <v>1408</v>
      </c>
      <c r="H7" s="12" t="s">
        <v>0</v>
      </c>
    </row>
    <row r="8" spans="2:10" ht="79.5" customHeight="1">
      <c r="B8" s="20" t="s">
        <v>248</v>
      </c>
      <c r="C8" s="21">
        <v>8.8000000000000007</v>
      </c>
      <c r="D8" s="22" t="s">
        <v>2</v>
      </c>
      <c r="F8" s="10" t="s">
        <v>228</v>
      </c>
      <c r="G8" s="19">
        <f>IF(G6=0,0,G7/160)</f>
        <v>0</v>
      </c>
      <c r="H8" s="12" t="s">
        <v>15</v>
      </c>
    </row>
    <row r="9" spans="2:10" ht="16">
      <c r="B9" s="20" t="s">
        <v>251</v>
      </c>
      <c r="C9" s="21">
        <v>0.8</v>
      </c>
      <c r="D9" s="22" t="s">
        <v>2</v>
      </c>
      <c r="F9" s="10" t="s">
        <v>252</v>
      </c>
      <c r="G9" s="19">
        <f>IF(G4=0,0,G4-G7)</f>
        <v>0</v>
      </c>
      <c r="H9" s="12" t="s">
        <v>0</v>
      </c>
    </row>
    <row r="10" spans="2:10" ht="16">
      <c r="B10" s="20" t="s">
        <v>1</v>
      </c>
      <c r="C10" s="21">
        <f>($C$9*160*60)/1000</f>
        <v>7.68</v>
      </c>
      <c r="D10" s="22" t="s">
        <v>7</v>
      </c>
      <c r="F10" s="10" t="s">
        <v>16</v>
      </c>
      <c r="G10" s="19">
        <f>C4-G8</f>
        <v>0</v>
      </c>
      <c r="H10" s="12" t="s">
        <v>15</v>
      </c>
    </row>
    <row r="11" spans="2:10">
      <c r="B11" s="23" t="s">
        <v>22</v>
      </c>
    </row>
    <row r="12" spans="2:10">
      <c r="C12" s="6"/>
      <c r="F12" s="9"/>
      <c r="G12" s="5"/>
    </row>
    <row r="13" spans="2:10">
      <c r="C13" s="6"/>
      <c r="F13" s="9"/>
      <c r="G13" s="5"/>
    </row>
    <row r="15" spans="2:10">
      <c r="C15" s="4"/>
      <c r="F15" s="1"/>
    </row>
  </sheetData>
  <sheetProtection sheet="1" objects="1" scenarios="1" selectLockedCells="1"/>
  <protectedRanges>
    <protectedRange sqref="C4:C6 C8:C9" name="DATA"/>
  </protectedRanges>
  <mergeCells count="2">
    <mergeCell ref="B7:D7"/>
    <mergeCell ref="D1:H1"/>
  </mergeCells>
  <conditionalFormatting sqref="G8:G10">
    <cfRule type="expression" dxfId="0" priority="1">
      <formula>$G$8&gt;$C$4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0"/>
  <sheetViews>
    <sheetView showGridLines="0" showRowColHeaders="0" workbookViewId="0">
      <selection activeCell="C4" sqref="C4"/>
    </sheetView>
  </sheetViews>
  <sheetFormatPr baseColWidth="10" defaultColWidth="8.83203125" defaultRowHeight="15"/>
  <cols>
    <col min="1" max="1" width="3.6640625" customWidth="1"/>
    <col min="2" max="2" width="44.83203125" style="6" customWidth="1"/>
    <col min="3" max="3" width="8.6640625" customWidth="1"/>
    <col min="4" max="4" width="14.6640625" customWidth="1"/>
    <col min="5" max="5" width="3.6640625" customWidth="1"/>
    <col min="6" max="6" width="37.6640625" style="2" customWidth="1"/>
    <col min="7" max="7" width="9.1640625" style="4"/>
    <col min="8" max="8" width="8.83203125" customWidth="1"/>
  </cols>
  <sheetData>
    <row r="1" spans="2:10" s="3" customFormat="1" ht="80" customHeight="1" thickTop="1" thickBot="1">
      <c r="B1" s="100" t="s">
        <v>229</v>
      </c>
      <c r="C1" s="98"/>
      <c r="D1" s="148" t="s">
        <v>306</v>
      </c>
      <c r="E1" s="148"/>
      <c r="F1" s="148"/>
      <c r="G1" s="148"/>
      <c r="H1" s="148"/>
    </row>
    <row r="2" spans="2:10" ht="11" customHeight="1" thickTop="1">
      <c r="B2" s="99"/>
      <c r="C2" s="99"/>
      <c r="D2" s="99"/>
      <c r="E2" s="3"/>
    </row>
    <row r="3" spans="2:10" ht="50" customHeight="1">
      <c r="B3" s="13" t="s">
        <v>10</v>
      </c>
      <c r="C3" s="14" t="s">
        <v>11</v>
      </c>
      <c r="D3" s="3"/>
      <c r="F3" s="15" t="s">
        <v>13</v>
      </c>
      <c r="G3" s="16" t="s">
        <v>12</v>
      </c>
      <c r="H3" s="7"/>
      <c r="J3" s="27"/>
    </row>
    <row r="4" spans="2:10" ht="48" customHeight="1">
      <c r="B4" s="10" t="s">
        <v>290</v>
      </c>
      <c r="C4" s="26">
        <v>0</v>
      </c>
      <c r="D4" s="11" t="s">
        <v>2</v>
      </c>
      <c r="F4" s="10" t="s">
        <v>243</v>
      </c>
      <c r="G4" s="17">
        <f>C4*40*4</f>
        <v>0</v>
      </c>
      <c r="H4" s="12" t="s">
        <v>0</v>
      </c>
      <c r="J4" s="8"/>
    </row>
    <row r="5" spans="2:10" ht="40.5" customHeight="1">
      <c r="B5" s="10" t="s">
        <v>253</v>
      </c>
      <c r="C5" s="26">
        <v>0</v>
      </c>
      <c r="D5" s="12" t="s">
        <v>2</v>
      </c>
      <c r="F5" s="10" t="s">
        <v>249</v>
      </c>
      <c r="G5" s="17">
        <f>C6*52</f>
        <v>0</v>
      </c>
      <c r="H5" s="12" t="s">
        <v>0</v>
      </c>
    </row>
    <row r="6" spans="2:10" ht="102.75" customHeight="1">
      <c r="B6" s="10" t="s">
        <v>247</v>
      </c>
      <c r="C6" s="26">
        <v>0</v>
      </c>
      <c r="D6" s="11" t="s">
        <v>241</v>
      </c>
      <c r="F6" s="10" t="s">
        <v>255</v>
      </c>
      <c r="G6" s="17">
        <f>G4-G5</f>
        <v>0</v>
      </c>
      <c r="H6" s="12" t="s">
        <v>0</v>
      </c>
    </row>
    <row r="7" spans="2:10" ht="36.75" customHeight="1">
      <c r="B7" s="146" t="s">
        <v>131</v>
      </c>
      <c r="C7" s="146"/>
      <c r="D7" s="146"/>
      <c r="F7" s="10" t="s">
        <v>256</v>
      </c>
      <c r="G7" s="17">
        <f>(C8*160)</f>
        <v>1408</v>
      </c>
      <c r="H7" s="12" t="s">
        <v>0</v>
      </c>
    </row>
    <row r="8" spans="2:10" ht="32">
      <c r="B8" s="20" t="s">
        <v>254</v>
      </c>
      <c r="C8" s="21">
        <v>8.8000000000000007</v>
      </c>
      <c r="D8" s="22" t="s">
        <v>2</v>
      </c>
      <c r="F8" s="10" t="s">
        <v>257</v>
      </c>
      <c r="G8" s="17">
        <f>IF(G6=0,0,G6-G7)</f>
        <v>0</v>
      </c>
      <c r="H8" s="12" t="s">
        <v>0</v>
      </c>
    </row>
    <row r="9" spans="2:10" ht="16">
      <c r="B9" s="20" t="s">
        <v>251</v>
      </c>
      <c r="C9" s="21">
        <v>0.8</v>
      </c>
      <c r="D9" s="22" t="s">
        <v>2</v>
      </c>
      <c r="F9" s="10" t="s">
        <v>240</v>
      </c>
      <c r="G9" s="18">
        <f>(G8/40)*60</f>
        <v>0</v>
      </c>
      <c r="H9" s="12" t="s">
        <v>7</v>
      </c>
      <c r="J9" s="3"/>
    </row>
    <row r="10" spans="2:10" ht="48.75" customHeight="1">
      <c r="B10" s="20" t="s">
        <v>1</v>
      </c>
      <c r="C10" s="21">
        <f>($C$9*160*60)/1000</f>
        <v>7.68</v>
      </c>
      <c r="D10" s="22" t="s">
        <v>7</v>
      </c>
      <c r="F10" s="10" t="s">
        <v>236</v>
      </c>
      <c r="G10" s="18">
        <f>IF(C5=0,0,(C5/C4)*G9)</f>
        <v>0</v>
      </c>
      <c r="H10" s="12" t="s">
        <v>7</v>
      </c>
    </row>
    <row r="11" spans="2:10">
      <c r="B11" s="23" t="s">
        <v>22</v>
      </c>
      <c r="H11" s="3"/>
    </row>
    <row r="12" spans="2:10" ht="40.5" customHeight="1">
      <c r="C12" s="6"/>
      <c r="F12" s="149" t="str">
        <f>IF($G$9&lt;1,"Check your data! Zero or negative NESMETs indicates the total dept. DCC PA per week fails benchmarking…", "")</f>
        <v>Check your data! Zero or negative NESMETs indicates the total dept. DCC PA per week fails benchmarking…</v>
      </c>
      <c r="G12" s="149"/>
      <c r="H12" s="149"/>
    </row>
    <row r="13" spans="2:10" ht="22.5" customHeight="1">
      <c r="C13" s="6"/>
      <c r="F13" s="150" t="str">
        <f>IF($G$9&lt;1,"Use the PA-Tool to get an estimate of DCC PA requirement", "")</f>
        <v>Use the PA-Tool to get an estimate of DCC PA requirement</v>
      </c>
      <c r="G13" s="150"/>
      <c r="H13" s="150"/>
    </row>
    <row r="15" spans="2:10">
      <c r="C15" s="4"/>
      <c r="F15" s="1"/>
    </row>
    <row r="26" spans="5:5">
      <c r="E26" s="3"/>
    </row>
    <row r="27" spans="5:5">
      <c r="E27" s="3"/>
    </row>
    <row r="28" spans="5:5">
      <c r="E28" s="3"/>
    </row>
    <row r="30" spans="5:5">
      <c r="E30" s="3"/>
    </row>
  </sheetData>
  <sheetProtection sheet="1" objects="1" scenarios="1" selectLockedCells="1"/>
  <protectedRanges>
    <protectedRange sqref="C4:C6 C8:C9" name="DATA"/>
  </protectedRanges>
  <mergeCells count="4">
    <mergeCell ref="B7:D7"/>
    <mergeCell ref="D1:H1"/>
    <mergeCell ref="F12:H12"/>
    <mergeCell ref="F13:H13"/>
  </mergeCells>
  <conditionalFormatting sqref="G9:G10">
    <cfRule type="colorScale" priority="1">
      <colorScale>
        <cfvo type="num" val="0"/>
        <cfvo type="num" val="1"/>
        <cfvo type="num" val="5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4"/>
  <sheetViews>
    <sheetView showGridLines="0" showRowColHeaders="0" workbookViewId="0">
      <selection activeCell="C5" sqref="C5"/>
    </sheetView>
  </sheetViews>
  <sheetFormatPr baseColWidth="10" defaultColWidth="9.1640625" defaultRowHeight="15"/>
  <cols>
    <col min="1" max="1" width="3.5" style="3" customWidth="1"/>
    <col min="2" max="2" width="8.6640625" customWidth="1"/>
    <col min="3" max="3" width="40.6640625" customWidth="1"/>
    <col min="4" max="5" width="9.83203125" style="2" customWidth="1"/>
    <col min="6" max="6" width="4.5" style="2" customWidth="1"/>
    <col min="7" max="7" width="8.6640625" customWidth="1"/>
    <col min="8" max="8" width="40.6640625" customWidth="1"/>
    <col min="9" max="10" width="9.83203125" customWidth="1"/>
    <col min="11" max="11" width="4.5" customWidth="1"/>
    <col min="12" max="12" width="79.5" customWidth="1"/>
  </cols>
  <sheetData>
    <row r="1" spans="2:12" s="3" customFormat="1" ht="76.5" customHeight="1" thickTop="1" thickBot="1">
      <c r="B1" s="151" t="s">
        <v>28</v>
      </c>
      <c r="C1" s="152"/>
      <c r="D1" s="152"/>
      <c r="E1" s="153"/>
      <c r="F1" s="28"/>
      <c r="G1" s="155" t="s">
        <v>302</v>
      </c>
      <c r="H1" s="155"/>
      <c r="I1" s="155"/>
      <c r="J1" s="155"/>
      <c r="L1" s="6" t="s">
        <v>215</v>
      </c>
    </row>
    <row r="2" spans="2:12" ht="11.25" customHeight="1" thickTop="1"/>
    <row r="3" spans="2:12">
      <c r="B3" s="154" t="s">
        <v>210</v>
      </c>
      <c r="C3" s="154"/>
    </row>
    <row r="4" spans="2:12" ht="42" customHeight="1">
      <c r="B4" s="47" t="s">
        <v>35</v>
      </c>
      <c r="C4" s="30" t="s">
        <v>21</v>
      </c>
      <c r="D4" s="39" t="s">
        <v>8</v>
      </c>
      <c r="E4" s="40" t="s">
        <v>7</v>
      </c>
      <c r="G4" s="47" t="s">
        <v>35</v>
      </c>
      <c r="H4" s="30" t="s">
        <v>19</v>
      </c>
      <c r="I4" s="39" t="s">
        <v>20</v>
      </c>
      <c r="J4" s="40" t="s">
        <v>7</v>
      </c>
    </row>
    <row r="5" spans="2:12" ht="15" customHeight="1">
      <c r="B5" s="33" t="s">
        <v>43</v>
      </c>
      <c r="C5" s="31" t="s">
        <v>149</v>
      </c>
      <c r="D5" s="41">
        <v>5</v>
      </c>
      <c r="E5" s="32">
        <f>D5*'Cap-Tool'!$C$10</f>
        <v>38.4</v>
      </c>
      <c r="F5" s="29"/>
      <c r="G5" s="33" t="s">
        <v>95</v>
      </c>
      <c r="H5" s="34" t="s">
        <v>234</v>
      </c>
      <c r="I5" s="60">
        <v>1</v>
      </c>
      <c r="J5" s="35">
        <f>(I5*60*4)</f>
        <v>240</v>
      </c>
    </row>
    <row r="6" spans="2:12" ht="15" customHeight="1">
      <c r="B6" s="33" t="s">
        <v>37</v>
      </c>
      <c r="C6" s="34" t="s">
        <v>205</v>
      </c>
      <c r="D6" s="59">
        <v>12.45</v>
      </c>
      <c r="E6" s="35">
        <f>D6*'Cap-Tool'!$C$10</f>
        <v>95.615999999999985</v>
      </c>
      <c r="F6" s="29"/>
      <c r="G6" s="33" t="s">
        <v>96</v>
      </c>
      <c r="H6" s="34" t="s">
        <v>235</v>
      </c>
      <c r="I6" s="60">
        <v>1.5</v>
      </c>
      <c r="J6" s="35">
        <f t="shared" ref="J6:J33" si="0">(I6*60*4)</f>
        <v>360</v>
      </c>
    </row>
    <row r="7" spans="2:12" ht="15" customHeight="1">
      <c r="B7" s="33" t="s">
        <v>39</v>
      </c>
      <c r="C7" s="34" t="s">
        <v>211</v>
      </c>
      <c r="D7" s="42">
        <v>15.9</v>
      </c>
      <c r="E7" s="35">
        <f>D7*'Cap-Tool'!$C$10</f>
        <v>122.11199999999999</v>
      </c>
      <c r="F7" s="29"/>
      <c r="G7" s="33" t="s">
        <v>97</v>
      </c>
      <c r="H7" s="34" t="s">
        <v>184</v>
      </c>
      <c r="I7" s="60">
        <v>0.25</v>
      </c>
      <c r="J7" s="35">
        <f t="shared" si="0"/>
        <v>60</v>
      </c>
    </row>
    <row r="8" spans="2:12" ht="15" customHeight="1">
      <c r="B8" s="33" t="s">
        <v>44</v>
      </c>
      <c r="C8" s="34" t="s">
        <v>216</v>
      </c>
      <c r="D8" s="42">
        <v>3</v>
      </c>
      <c r="E8" s="35">
        <f>D8*'Cap-Tool'!$C$10</f>
        <v>23.04</v>
      </c>
      <c r="F8" s="29"/>
      <c r="G8" s="33" t="s">
        <v>98</v>
      </c>
      <c r="H8" s="34" t="s">
        <v>183</v>
      </c>
      <c r="I8" s="60">
        <v>0.21</v>
      </c>
      <c r="J8" s="35">
        <f t="shared" si="0"/>
        <v>50.4</v>
      </c>
    </row>
    <row r="9" spans="2:12" ht="15" customHeight="1">
      <c r="B9" s="33" t="s">
        <v>45</v>
      </c>
      <c r="C9" s="34" t="s">
        <v>217</v>
      </c>
      <c r="D9" s="42">
        <v>11.4</v>
      </c>
      <c r="E9" s="35">
        <f>D9*'Cap-Tool'!$C$10</f>
        <v>87.551999999999992</v>
      </c>
      <c r="F9" s="29"/>
      <c r="G9" s="33" t="s">
        <v>99</v>
      </c>
      <c r="H9" s="34" t="s">
        <v>186</v>
      </c>
      <c r="I9" s="60">
        <v>0.48</v>
      </c>
      <c r="J9" s="35">
        <f t="shared" si="0"/>
        <v>115.19999999999999</v>
      </c>
    </row>
    <row r="10" spans="2:12" ht="15" customHeight="1">
      <c r="B10" s="33" t="s">
        <v>32</v>
      </c>
      <c r="C10" s="34" t="s">
        <v>3</v>
      </c>
      <c r="D10" s="42">
        <v>5.05</v>
      </c>
      <c r="E10" s="35">
        <f>D10*'Cap-Tool'!$C$10</f>
        <v>38.783999999999999</v>
      </c>
      <c r="F10" s="29"/>
      <c r="G10" s="33" t="s">
        <v>100</v>
      </c>
      <c r="H10" s="34" t="s">
        <v>187</v>
      </c>
      <c r="I10" s="60">
        <v>0.25</v>
      </c>
      <c r="J10" s="35">
        <f t="shared" si="0"/>
        <v>60</v>
      </c>
    </row>
    <row r="11" spans="2:12" ht="15" customHeight="1">
      <c r="B11" s="33" t="s">
        <v>46</v>
      </c>
      <c r="C11" s="34" t="s">
        <v>142</v>
      </c>
      <c r="D11" s="42">
        <v>5.3</v>
      </c>
      <c r="E11" s="35">
        <f>D11*'Cap-Tool'!$C$10</f>
        <v>40.704000000000001</v>
      </c>
      <c r="F11" s="29"/>
      <c r="G11" s="33" t="s">
        <v>101</v>
      </c>
      <c r="H11" s="34" t="s">
        <v>185</v>
      </c>
      <c r="I11" s="60">
        <v>0.2</v>
      </c>
      <c r="J11" s="35">
        <f t="shared" si="0"/>
        <v>48</v>
      </c>
    </row>
    <row r="12" spans="2:12" ht="15" customHeight="1">
      <c r="B12" s="33" t="s">
        <v>42</v>
      </c>
      <c r="C12" s="34" t="s">
        <v>230</v>
      </c>
      <c r="D12" s="42">
        <v>11.766666666666666</v>
      </c>
      <c r="E12" s="35">
        <f>D12*'Cap-Tool'!$C$10</f>
        <v>90.367999999999995</v>
      </c>
      <c r="F12" s="29"/>
      <c r="G12" s="33" t="s">
        <v>102</v>
      </c>
      <c r="H12" s="34" t="s">
        <v>188</v>
      </c>
      <c r="I12" s="60">
        <v>0.5</v>
      </c>
      <c r="J12" s="35">
        <f t="shared" si="0"/>
        <v>120</v>
      </c>
    </row>
    <row r="13" spans="2:12" ht="15" customHeight="1">
      <c r="B13" s="33" t="s">
        <v>47</v>
      </c>
      <c r="C13" s="34" t="s">
        <v>212</v>
      </c>
      <c r="D13" s="59">
        <v>3.4571428571428569</v>
      </c>
      <c r="E13" s="35">
        <f>D13*'Cap-Tool'!$C$10</f>
        <v>26.55085714285714</v>
      </c>
      <c r="F13" s="29"/>
      <c r="G13" s="33" t="s">
        <v>103</v>
      </c>
      <c r="H13" s="34" t="s">
        <v>189</v>
      </c>
      <c r="I13" s="60">
        <v>0.5</v>
      </c>
      <c r="J13" s="35">
        <f t="shared" si="0"/>
        <v>120</v>
      </c>
    </row>
    <row r="14" spans="2:12" ht="15" customHeight="1">
      <c r="B14" s="33" t="s">
        <v>33</v>
      </c>
      <c r="C14" s="34" t="s">
        <v>141</v>
      </c>
      <c r="D14" s="59">
        <v>3</v>
      </c>
      <c r="E14" s="35">
        <f>D14*'Cap-Tool'!$C$10</f>
        <v>23.04</v>
      </c>
      <c r="F14" s="29"/>
      <c r="G14" s="33" t="s">
        <v>104</v>
      </c>
      <c r="H14" s="34" t="s">
        <v>191</v>
      </c>
      <c r="I14" s="60">
        <v>0.25</v>
      </c>
      <c r="J14" s="35">
        <f t="shared" si="0"/>
        <v>60</v>
      </c>
    </row>
    <row r="15" spans="2:12" ht="15" customHeight="1">
      <c r="B15" s="33" t="s">
        <v>48</v>
      </c>
      <c r="C15" s="34" t="s">
        <v>140</v>
      </c>
      <c r="D15" s="43">
        <v>2.3580645161290321</v>
      </c>
      <c r="E15" s="35">
        <f>D15*'Cap-Tool'!$C$10</f>
        <v>18.109935483870967</v>
      </c>
      <c r="F15" s="29"/>
      <c r="G15" s="33" t="s">
        <v>105</v>
      </c>
      <c r="H15" s="34" t="s">
        <v>151</v>
      </c>
      <c r="I15" s="60">
        <v>0.1</v>
      </c>
      <c r="J15" s="35">
        <f t="shared" si="0"/>
        <v>24</v>
      </c>
    </row>
    <row r="16" spans="2:12">
      <c r="B16" s="33" t="s">
        <v>49</v>
      </c>
      <c r="C16" s="34" t="s">
        <v>134</v>
      </c>
      <c r="D16" s="42">
        <v>7.06</v>
      </c>
      <c r="E16" s="35">
        <f>D16*'Cap-Tool'!$C$10</f>
        <v>54.220799999999997</v>
      </c>
      <c r="F16" s="29"/>
      <c r="G16" s="33" t="s">
        <v>106</v>
      </c>
      <c r="H16" s="34" t="s">
        <v>152</v>
      </c>
      <c r="I16" s="60">
        <v>0.2</v>
      </c>
      <c r="J16" s="35">
        <f t="shared" si="0"/>
        <v>48</v>
      </c>
    </row>
    <row r="17" spans="2:10">
      <c r="B17" s="33" t="s">
        <v>50</v>
      </c>
      <c r="C17" s="34" t="s">
        <v>179</v>
      </c>
      <c r="D17" s="42">
        <v>15.5</v>
      </c>
      <c r="E17" s="35">
        <f>D17*'Cap-Tool'!$C$10</f>
        <v>119.03999999999999</v>
      </c>
      <c r="F17" s="29"/>
      <c r="G17" s="33" t="s">
        <v>107</v>
      </c>
      <c r="H17" s="34" t="s">
        <v>182</v>
      </c>
      <c r="I17" s="60">
        <v>0.1</v>
      </c>
      <c r="J17" s="35">
        <f t="shared" si="0"/>
        <v>24</v>
      </c>
    </row>
    <row r="18" spans="2:10" ht="15" customHeight="1">
      <c r="B18" s="33" t="s">
        <v>41</v>
      </c>
      <c r="C18" s="34" t="s">
        <v>242</v>
      </c>
      <c r="D18" s="59">
        <v>12.2</v>
      </c>
      <c r="E18" s="35">
        <f>D18*'Cap-Tool'!$C$10</f>
        <v>93.695999999999998</v>
      </c>
      <c r="F18" s="29"/>
      <c r="G18" s="33" t="s">
        <v>108</v>
      </c>
      <c r="H18" s="34" t="s">
        <v>192</v>
      </c>
      <c r="I18" s="60">
        <v>0.25</v>
      </c>
      <c r="J18" s="35">
        <f t="shared" si="0"/>
        <v>60</v>
      </c>
    </row>
    <row r="19" spans="2:10" ht="15" customHeight="1">
      <c r="B19" s="33" t="s">
        <v>51</v>
      </c>
      <c r="C19" s="34" t="s">
        <v>178</v>
      </c>
      <c r="D19" s="42">
        <v>20.6</v>
      </c>
      <c r="E19" s="35">
        <f>D19*'Cap-Tool'!$C$10</f>
        <v>158.208</v>
      </c>
      <c r="F19" s="29"/>
      <c r="G19" s="33" t="s">
        <v>109</v>
      </c>
      <c r="H19" s="34" t="s">
        <v>9</v>
      </c>
      <c r="I19" s="60">
        <v>0.375</v>
      </c>
      <c r="J19" s="35">
        <f t="shared" si="0"/>
        <v>90</v>
      </c>
    </row>
    <row r="20" spans="2:10" ht="15" customHeight="1">
      <c r="B20" s="33" t="s">
        <v>52</v>
      </c>
      <c r="C20" s="34" t="s">
        <v>30</v>
      </c>
      <c r="D20" s="42">
        <v>5.0999999999999996</v>
      </c>
      <c r="E20" s="35">
        <f>D20*'Cap-Tool'!$C$10</f>
        <v>39.167999999999999</v>
      </c>
      <c r="F20" s="29"/>
      <c r="G20" s="33" t="s">
        <v>110</v>
      </c>
      <c r="H20" s="34" t="s">
        <v>154</v>
      </c>
      <c r="I20" s="60">
        <v>0.13</v>
      </c>
      <c r="J20" s="35">
        <f t="shared" si="0"/>
        <v>31.200000000000003</v>
      </c>
    </row>
    <row r="21" spans="2:10" ht="15" customHeight="1">
      <c r="B21" s="33" t="s">
        <v>53</v>
      </c>
      <c r="C21" s="34" t="s">
        <v>144</v>
      </c>
      <c r="D21" s="42">
        <v>2</v>
      </c>
      <c r="E21" s="35">
        <f>D21*'Cap-Tool'!$C$10</f>
        <v>15.36</v>
      </c>
      <c r="F21" s="29"/>
      <c r="G21" s="33" t="s">
        <v>111</v>
      </c>
      <c r="H21" s="34" t="s">
        <v>193</v>
      </c>
      <c r="I21" s="60">
        <v>0.15</v>
      </c>
      <c r="J21" s="35">
        <f t="shared" si="0"/>
        <v>36</v>
      </c>
    </row>
    <row r="22" spans="2:10" ht="15" customHeight="1">
      <c r="B22" s="33" t="s">
        <v>54</v>
      </c>
      <c r="C22" s="34" t="s">
        <v>26</v>
      </c>
      <c r="D22" s="42">
        <v>7.8666666666666671</v>
      </c>
      <c r="E22" s="35">
        <f>D22*'Cap-Tool'!$C$10</f>
        <v>60.416000000000004</v>
      </c>
      <c r="F22" s="29"/>
      <c r="G22" s="33" t="s">
        <v>112</v>
      </c>
      <c r="H22" s="34" t="s">
        <v>194</v>
      </c>
      <c r="I22" s="60">
        <v>7.0000000000000007E-2</v>
      </c>
      <c r="J22" s="35">
        <f t="shared" si="0"/>
        <v>16.8</v>
      </c>
    </row>
    <row r="23" spans="2:10" ht="15" customHeight="1">
      <c r="B23" s="33" t="s">
        <v>55</v>
      </c>
      <c r="C23" s="34" t="s">
        <v>4</v>
      </c>
      <c r="D23" s="42">
        <v>6</v>
      </c>
      <c r="E23" s="35">
        <f>D23*'Cap-Tool'!$C$10</f>
        <v>46.08</v>
      </c>
      <c r="F23" s="29"/>
      <c r="G23" s="33" t="s">
        <v>113</v>
      </c>
      <c r="H23" s="34" t="s">
        <v>150</v>
      </c>
      <c r="I23" s="60">
        <v>0.375</v>
      </c>
      <c r="J23" s="35">
        <f t="shared" si="0"/>
        <v>90</v>
      </c>
    </row>
    <row r="24" spans="2:10" ht="15" customHeight="1">
      <c r="B24" s="33" t="s">
        <v>56</v>
      </c>
      <c r="C24" s="34" t="s">
        <v>5</v>
      </c>
      <c r="D24" s="42">
        <v>4</v>
      </c>
      <c r="E24" s="35">
        <f>D24*'Cap-Tool'!$C$10</f>
        <v>30.72</v>
      </c>
      <c r="F24" s="29"/>
      <c r="G24" s="33" t="s">
        <v>114</v>
      </c>
      <c r="H24" s="34" t="s">
        <v>25</v>
      </c>
      <c r="I24" s="60">
        <v>0.12</v>
      </c>
      <c r="J24" s="35">
        <f t="shared" si="0"/>
        <v>28.799999999999997</v>
      </c>
    </row>
    <row r="25" spans="2:10" ht="15" customHeight="1">
      <c r="B25" s="33" t="s">
        <v>40</v>
      </c>
      <c r="C25" s="34" t="s">
        <v>6</v>
      </c>
      <c r="D25" s="42">
        <v>6.5</v>
      </c>
      <c r="E25" s="35">
        <f>D25*'Cap-Tool'!$C$10</f>
        <v>49.92</v>
      </c>
      <c r="F25" s="29"/>
      <c r="G25" s="33" t="s">
        <v>115</v>
      </c>
      <c r="H25" s="34" t="s">
        <v>24</v>
      </c>
      <c r="I25" s="60">
        <v>1</v>
      </c>
      <c r="J25" s="35">
        <f t="shared" si="0"/>
        <v>240</v>
      </c>
    </row>
    <row r="26" spans="2:10" ht="15" customHeight="1">
      <c r="B26" s="33" t="s">
        <v>57</v>
      </c>
      <c r="C26" s="34" t="s">
        <v>29</v>
      </c>
      <c r="D26" s="42">
        <v>9.3000000000000007</v>
      </c>
      <c r="E26" s="35">
        <f>D26*'Cap-Tool'!$C$10</f>
        <v>71.424000000000007</v>
      </c>
      <c r="F26" s="29"/>
      <c r="G26" s="33" t="s">
        <v>116</v>
      </c>
      <c r="H26" s="34" t="s">
        <v>24</v>
      </c>
      <c r="I26" s="60">
        <v>1</v>
      </c>
      <c r="J26" s="35">
        <f t="shared" si="0"/>
        <v>240</v>
      </c>
    </row>
    <row r="27" spans="2:10" ht="15" customHeight="1">
      <c r="B27" s="33" t="s">
        <v>58</v>
      </c>
      <c r="C27" s="34" t="s">
        <v>27</v>
      </c>
      <c r="D27" s="42">
        <v>2.3148148148148149</v>
      </c>
      <c r="E27" s="35">
        <f>D27*'Cap-Tool'!$C$10</f>
        <v>17.777777777777779</v>
      </c>
      <c r="F27" s="29"/>
      <c r="G27" s="33" t="s">
        <v>117</v>
      </c>
      <c r="H27" s="34" t="s">
        <v>24</v>
      </c>
      <c r="I27" s="60">
        <v>1</v>
      </c>
      <c r="J27" s="35">
        <f t="shared" si="0"/>
        <v>240</v>
      </c>
    </row>
    <row r="28" spans="2:10" ht="15" customHeight="1">
      <c r="B28" s="33" t="s">
        <v>59</v>
      </c>
      <c r="C28" s="34" t="s">
        <v>181</v>
      </c>
      <c r="D28" s="59">
        <v>14.8</v>
      </c>
      <c r="E28" s="35">
        <f>D28*'Cap-Tool'!$C$10</f>
        <v>113.664</v>
      </c>
      <c r="F28" s="29"/>
      <c r="G28" s="33" t="s">
        <v>118</v>
      </c>
      <c r="H28" s="34" t="s">
        <v>24</v>
      </c>
      <c r="I28" s="60">
        <v>1</v>
      </c>
      <c r="J28" s="35">
        <f t="shared" si="0"/>
        <v>240</v>
      </c>
    </row>
    <row r="29" spans="2:10" ht="15" customHeight="1">
      <c r="B29" s="33" t="s">
        <v>60</v>
      </c>
      <c r="C29" s="34" t="s">
        <v>136</v>
      </c>
      <c r="D29" s="42">
        <v>12.07090909090909</v>
      </c>
      <c r="E29" s="35">
        <f>D29*'Cap-Tool'!$C$10</f>
        <v>92.704581818181808</v>
      </c>
      <c r="F29" s="29"/>
      <c r="G29" s="33" t="s">
        <v>119</v>
      </c>
      <c r="H29" s="34" t="s">
        <v>24</v>
      </c>
      <c r="I29" s="60">
        <v>1</v>
      </c>
      <c r="J29" s="35">
        <f t="shared" si="0"/>
        <v>240</v>
      </c>
    </row>
    <row r="30" spans="2:10" ht="15" customHeight="1">
      <c r="B30" s="33" t="s">
        <v>61</v>
      </c>
      <c r="C30" s="34" t="s">
        <v>204</v>
      </c>
      <c r="D30" s="42">
        <v>8.7333333333333005</v>
      </c>
      <c r="E30" s="35">
        <f>D30*'Cap-Tool'!$C$10</f>
        <v>67.071999999999747</v>
      </c>
      <c r="F30" s="29"/>
      <c r="G30" s="33" t="s">
        <v>120</v>
      </c>
      <c r="H30" s="34" t="s">
        <v>24</v>
      </c>
      <c r="I30" s="60">
        <v>1</v>
      </c>
      <c r="J30" s="35">
        <f t="shared" si="0"/>
        <v>240</v>
      </c>
    </row>
    <row r="31" spans="2:10" ht="15" customHeight="1">
      <c r="B31" s="33" t="s">
        <v>62</v>
      </c>
      <c r="C31" s="34" t="s">
        <v>147</v>
      </c>
      <c r="D31" s="42">
        <v>16.399999999999999</v>
      </c>
      <c r="E31" s="35">
        <f>D31*'Cap-Tool'!$C$10</f>
        <v>125.95199999999998</v>
      </c>
      <c r="F31" s="29"/>
      <c r="G31" s="33" t="s">
        <v>121</v>
      </c>
      <c r="H31" s="34" t="s">
        <v>24</v>
      </c>
      <c r="I31" s="60">
        <v>1</v>
      </c>
      <c r="J31" s="35">
        <f t="shared" si="0"/>
        <v>240</v>
      </c>
    </row>
    <row r="32" spans="2:10" ht="15" customHeight="1">
      <c r="B32" s="33" t="s">
        <v>63</v>
      </c>
      <c r="C32" s="34" t="s">
        <v>139</v>
      </c>
      <c r="D32" s="42">
        <v>1.7</v>
      </c>
      <c r="E32" s="35">
        <f>D32*'Cap-Tool'!$C$10</f>
        <v>13.055999999999999</v>
      </c>
      <c r="F32" s="29"/>
      <c r="G32" s="33" t="s">
        <v>122</v>
      </c>
      <c r="H32" s="34" t="s">
        <v>24</v>
      </c>
      <c r="I32" s="60">
        <v>1</v>
      </c>
      <c r="J32" s="35">
        <f t="shared" si="0"/>
        <v>240</v>
      </c>
    </row>
    <row r="33" spans="2:12" ht="15" customHeight="1">
      <c r="B33" s="33" t="s">
        <v>64</v>
      </c>
      <c r="C33" s="34" t="s">
        <v>132</v>
      </c>
      <c r="D33" s="42">
        <v>2.7666666666666671</v>
      </c>
      <c r="E33" s="35">
        <f>D33*'Cap-Tool'!$C$10</f>
        <v>21.248000000000001</v>
      </c>
      <c r="F33" s="29"/>
      <c r="G33" s="33" t="s">
        <v>123</v>
      </c>
      <c r="H33" s="34" t="s">
        <v>24</v>
      </c>
      <c r="I33" s="60">
        <v>1</v>
      </c>
      <c r="J33" s="35">
        <f t="shared" si="0"/>
        <v>240</v>
      </c>
      <c r="L33" s="23" t="s">
        <v>22</v>
      </c>
    </row>
    <row r="34" spans="2:12" ht="15" customHeight="1">
      <c r="B34" s="33" t="s">
        <v>65</v>
      </c>
      <c r="C34" s="34" t="s">
        <v>133</v>
      </c>
      <c r="D34" s="42">
        <v>3.78571428571429</v>
      </c>
      <c r="E34" s="35">
        <f>D34*'Cap-Tool'!$C$10</f>
        <v>29.074285714285747</v>
      </c>
      <c r="F34" s="29"/>
      <c r="G34" s="33" t="s">
        <v>124</v>
      </c>
      <c r="H34" s="34" t="s">
        <v>24</v>
      </c>
      <c r="I34" s="60">
        <v>1</v>
      </c>
      <c r="J34" s="35">
        <f>(I34*60*4)</f>
        <v>240</v>
      </c>
    </row>
    <row r="35" spans="2:12" ht="15" customHeight="1">
      <c r="B35" s="33" t="s">
        <v>66</v>
      </c>
      <c r="C35" s="34" t="s">
        <v>208</v>
      </c>
      <c r="D35" s="42">
        <v>5.0750000000000002</v>
      </c>
      <c r="E35" s="35">
        <f>D35*'Cap-Tool'!$C$10</f>
        <v>38.975999999999999</v>
      </c>
      <c r="F35" s="29"/>
      <c r="G35" s="33" t="s">
        <v>166</v>
      </c>
      <c r="H35" s="34" t="s">
        <v>24</v>
      </c>
      <c r="I35" s="60">
        <v>1</v>
      </c>
      <c r="J35" s="35">
        <f t="shared" ref="J35:J44" si="1">(I35*60*4)</f>
        <v>240</v>
      </c>
    </row>
    <row r="36" spans="2:12" ht="15" customHeight="1">
      <c r="B36" s="33" t="s">
        <v>67</v>
      </c>
      <c r="C36" s="34" t="s">
        <v>209</v>
      </c>
      <c r="D36" s="42">
        <v>26.366666666666664</v>
      </c>
      <c r="E36" s="35">
        <f>D36*'Cap-Tool'!$C$10</f>
        <v>202.49599999999998</v>
      </c>
      <c r="F36" s="29"/>
      <c r="G36" s="33" t="s">
        <v>167</v>
      </c>
      <c r="H36" s="34" t="s">
        <v>24</v>
      </c>
      <c r="I36" s="60">
        <v>1</v>
      </c>
      <c r="J36" s="35">
        <f t="shared" si="1"/>
        <v>240</v>
      </c>
    </row>
    <row r="37" spans="2:12" ht="15" customHeight="1">
      <c r="B37" s="33" t="s">
        <v>68</v>
      </c>
      <c r="C37" s="34" t="s">
        <v>232</v>
      </c>
      <c r="D37" s="42">
        <v>12.385714285714286</v>
      </c>
      <c r="E37" s="35">
        <f>D37*'Cap-Tool'!$C$10</f>
        <v>95.122285714285709</v>
      </c>
      <c r="F37" s="29"/>
      <c r="G37" s="33" t="s">
        <v>168</v>
      </c>
      <c r="H37" s="34" t="s">
        <v>24</v>
      </c>
      <c r="I37" s="60">
        <v>1</v>
      </c>
      <c r="J37" s="35">
        <f t="shared" si="1"/>
        <v>240</v>
      </c>
    </row>
    <row r="38" spans="2:12">
      <c r="B38" s="33" t="s">
        <v>69</v>
      </c>
      <c r="C38" s="34" t="s">
        <v>233</v>
      </c>
      <c r="D38" s="42">
        <v>5.64</v>
      </c>
      <c r="E38" s="35">
        <f>D38*'Cap-Tool'!$C$10</f>
        <v>43.315199999999997</v>
      </c>
      <c r="F38" s="29"/>
      <c r="G38" s="33" t="s">
        <v>169</v>
      </c>
      <c r="H38" s="34" t="s">
        <v>24</v>
      </c>
      <c r="I38" s="60">
        <v>1</v>
      </c>
      <c r="J38" s="35">
        <f t="shared" si="1"/>
        <v>240</v>
      </c>
    </row>
    <row r="39" spans="2:12">
      <c r="B39" s="33" t="s">
        <v>70</v>
      </c>
      <c r="C39" s="34" t="s">
        <v>153</v>
      </c>
      <c r="D39" s="42">
        <v>5.8545454545454554</v>
      </c>
      <c r="E39" s="35">
        <f>D39*'Cap-Tool'!$C$10</f>
        <v>44.962909090909093</v>
      </c>
      <c r="F39" s="29"/>
      <c r="G39" s="33" t="s">
        <v>170</v>
      </c>
      <c r="H39" s="34" t="s">
        <v>24</v>
      </c>
      <c r="I39" s="60">
        <v>1</v>
      </c>
      <c r="J39" s="35">
        <f t="shared" si="1"/>
        <v>240</v>
      </c>
    </row>
    <row r="40" spans="2:12">
      <c r="B40" s="33" t="s">
        <v>71</v>
      </c>
      <c r="C40" s="34" t="s">
        <v>291</v>
      </c>
      <c r="D40" s="42">
        <v>5.55</v>
      </c>
      <c r="E40" s="35">
        <f>D40*'Cap-Tool'!$C$10</f>
        <v>42.623999999999995</v>
      </c>
      <c r="F40" s="29"/>
      <c r="G40" s="33" t="s">
        <v>171</v>
      </c>
      <c r="H40" s="34" t="s">
        <v>24</v>
      </c>
      <c r="I40" s="60">
        <v>1</v>
      </c>
      <c r="J40" s="35">
        <f t="shared" si="1"/>
        <v>240</v>
      </c>
    </row>
    <row r="41" spans="2:12">
      <c r="B41" s="33" t="s">
        <v>38</v>
      </c>
      <c r="C41" s="34" t="s">
        <v>213</v>
      </c>
      <c r="D41" s="42">
        <v>11.4</v>
      </c>
      <c r="E41" s="35">
        <f>D41*'Cap-Tool'!$C$10</f>
        <v>87.551999999999992</v>
      </c>
      <c r="F41" s="29"/>
      <c r="G41" s="33" t="s">
        <v>172</v>
      </c>
      <c r="H41" s="34" t="s">
        <v>24</v>
      </c>
      <c r="I41" s="60">
        <v>1</v>
      </c>
      <c r="J41" s="35">
        <f t="shared" si="1"/>
        <v>240</v>
      </c>
    </row>
    <row r="42" spans="2:12">
      <c r="B42" s="33" t="s">
        <v>72</v>
      </c>
      <c r="C42" s="34" t="s">
        <v>180</v>
      </c>
      <c r="D42" s="42">
        <v>7.4</v>
      </c>
      <c r="E42" s="35">
        <f>D42*'Cap-Tool'!$C$10</f>
        <v>56.832000000000001</v>
      </c>
      <c r="F42" s="29"/>
      <c r="G42" s="33" t="s">
        <v>173</v>
      </c>
      <c r="H42" s="34" t="s">
        <v>24</v>
      </c>
      <c r="I42" s="60">
        <v>1</v>
      </c>
      <c r="J42" s="35">
        <f t="shared" si="1"/>
        <v>240</v>
      </c>
    </row>
    <row r="43" spans="2:12">
      <c r="B43" s="33" t="s">
        <v>73</v>
      </c>
      <c r="C43" s="34" t="s">
        <v>145</v>
      </c>
      <c r="D43" s="42">
        <v>6.7620689655172415</v>
      </c>
      <c r="E43" s="35">
        <f>D43*'Cap-Tool'!$C$10</f>
        <v>51.93268965517241</v>
      </c>
      <c r="F43" s="29"/>
      <c r="G43" s="33" t="s">
        <v>174</v>
      </c>
      <c r="H43" s="34" t="s">
        <v>24</v>
      </c>
      <c r="I43" s="60">
        <v>1</v>
      </c>
      <c r="J43" s="35">
        <f t="shared" si="1"/>
        <v>240</v>
      </c>
    </row>
    <row r="44" spans="2:12">
      <c r="B44" s="33" t="s">
        <v>74</v>
      </c>
      <c r="C44" s="34" t="s">
        <v>146</v>
      </c>
      <c r="D44" s="59">
        <v>21.963636363636365</v>
      </c>
      <c r="E44" s="35">
        <f>D44*'Cap-Tool'!$C$10</f>
        <v>168.68072727272727</v>
      </c>
      <c r="F44" s="29"/>
      <c r="G44" s="36" t="s">
        <v>175</v>
      </c>
      <c r="H44" s="37" t="s">
        <v>24</v>
      </c>
      <c r="I44" s="61">
        <v>1</v>
      </c>
      <c r="J44" s="38">
        <f t="shared" si="1"/>
        <v>240</v>
      </c>
    </row>
    <row r="45" spans="2:12">
      <c r="B45" s="33" t="s">
        <v>75</v>
      </c>
      <c r="C45" s="34" t="s">
        <v>31</v>
      </c>
      <c r="D45" s="59">
        <v>7.5</v>
      </c>
      <c r="E45" s="35">
        <f>D45*'Cap-Tool'!$C$10</f>
        <v>57.599999999999994</v>
      </c>
      <c r="F45" s="29"/>
    </row>
    <row r="46" spans="2:12">
      <c r="B46" s="33" t="s">
        <v>76</v>
      </c>
      <c r="C46" s="34" t="s">
        <v>177</v>
      </c>
      <c r="D46" s="59">
        <v>24.94</v>
      </c>
      <c r="E46" s="35">
        <f>D46*'Cap-Tool'!$C$10</f>
        <v>191.53919999999999</v>
      </c>
      <c r="F46" s="29"/>
      <c r="G46" s="81" t="s">
        <v>218</v>
      </c>
      <c r="H46" s="3"/>
      <c r="I46" s="3"/>
      <c r="J46" s="3"/>
    </row>
    <row r="47" spans="2:12">
      <c r="B47" s="33" t="s">
        <v>77</v>
      </c>
      <c r="C47" s="34" t="s">
        <v>176</v>
      </c>
      <c r="D47" s="59">
        <v>11.4</v>
      </c>
      <c r="E47" s="35">
        <f>D47*'Cap-Tool'!$C$10</f>
        <v>87.551999999999992</v>
      </c>
      <c r="F47" s="29"/>
      <c r="G47" s="145" t="s">
        <v>301</v>
      </c>
      <c r="H47" s="3"/>
      <c r="I47" s="3"/>
      <c r="J47" s="3"/>
    </row>
    <row r="48" spans="2:12">
      <c r="B48" s="33" t="s">
        <v>78</v>
      </c>
      <c r="C48" s="34" t="s">
        <v>206</v>
      </c>
      <c r="D48" s="59">
        <v>3.6999999999999997</v>
      </c>
      <c r="E48" s="35">
        <f>D48*'Cap-Tool'!$C$10</f>
        <v>28.415999999999997</v>
      </c>
      <c r="F48" s="29"/>
      <c r="G48" s="80" t="s">
        <v>300</v>
      </c>
      <c r="H48" s="3"/>
      <c r="I48" s="3"/>
      <c r="J48" s="3"/>
    </row>
    <row r="49" spans="2:10">
      <c r="B49" s="33" t="s">
        <v>79</v>
      </c>
      <c r="C49" s="34" t="s">
        <v>155</v>
      </c>
      <c r="D49" s="59">
        <v>3.3333333333333335</v>
      </c>
      <c r="E49" s="35">
        <f>D49*'Cap-Tool'!$C$10</f>
        <v>25.6</v>
      </c>
      <c r="F49" s="29"/>
      <c r="G49" s="80" t="s">
        <v>293</v>
      </c>
      <c r="H49" s="3"/>
      <c r="I49" s="3"/>
      <c r="J49" s="3"/>
    </row>
    <row r="50" spans="2:10">
      <c r="B50" s="33" t="s">
        <v>80</v>
      </c>
      <c r="C50" s="34" t="s">
        <v>203</v>
      </c>
      <c r="D50" s="59">
        <v>3.9200000000000004</v>
      </c>
      <c r="E50" s="35">
        <f>D50*'Cap-Tool'!$C$10</f>
        <v>30.105600000000003</v>
      </c>
      <c r="F50" s="29"/>
      <c r="G50" s="80" t="s">
        <v>294</v>
      </c>
      <c r="I50" s="3"/>
      <c r="J50" s="3"/>
    </row>
    <row r="51" spans="2:10">
      <c r="B51" s="33" t="s">
        <v>81</v>
      </c>
      <c r="C51" s="34" t="s">
        <v>292</v>
      </c>
      <c r="D51" s="42">
        <v>11.75</v>
      </c>
      <c r="E51" s="35">
        <f>D51*'Cap-Tool'!$C$10</f>
        <v>90.24</v>
      </c>
      <c r="F51" s="29"/>
    </row>
    <row r="52" spans="2:10">
      <c r="B52" s="33" t="s">
        <v>82</v>
      </c>
      <c r="C52" s="34" t="s">
        <v>225</v>
      </c>
      <c r="D52" s="42">
        <v>1.7</v>
      </c>
      <c r="E52" s="35">
        <f>D52*'Cap-Tool'!$C$10</f>
        <v>13.055999999999999</v>
      </c>
      <c r="F52" s="29"/>
    </row>
    <row r="53" spans="2:10">
      <c r="B53" s="33" t="s">
        <v>83</v>
      </c>
      <c r="C53" s="34" t="s">
        <v>143</v>
      </c>
      <c r="D53" s="42">
        <v>13</v>
      </c>
      <c r="E53" s="35">
        <f>D53*'Cap-Tool'!$C$10</f>
        <v>99.84</v>
      </c>
      <c r="F53" s="29"/>
    </row>
    <row r="54" spans="2:10">
      <c r="B54" s="33" t="s">
        <v>84</v>
      </c>
      <c r="C54" s="34" t="s">
        <v>138</v>
      </c>
      <c r="D54" s="42">
        <v>8.9</v>
      </c>
      <c r="E54" s="35">
        <f>D54*'Cap-Tool'!$C$10</f>
        <v>68.352000000000004</v>
      </c>
      <c r="F54" s="29"/>
    </row>
    <row r="55" spans="2:10">
      <c r="B55" s="33" t="s">
        <v>85</v>
      </c>
      <c r="C55" s="34" t="s">
        <v>214</v>
      </c>
      <c r="D55" s="59">
        <v>15.8</v>
      </c>
      <c r="E55" s="35">
        <f>D55*'Cap-Tool'!$C$10</f>
        <v>121.34399999999999</v>
      </c>
      <c r="F55" s="29"/>
    </row>
    <row r="56" spans="2:10">
      <c r="B56" s="33" t="s">
        <v>86</v>
      </c>
      <c r="C56" s="34" t="s">
        <v>148</v>
      </c>
      <c r="D56" s="42">
        <v>3</v>
      </c>
      <c r="E56" s="35">
        <f>D56*'Cap-Tool'!$C$10</f>
        <v>23.04</v>
      </c>
    </row>
    <row r="57" spans="2:10">
      <c r="B57" s="33" t="s">
        <v>87</v>
      </c>
      <c r="C57" s="34" t="s">
        <v>224</v>
      </c>
      <c r="D57" s="42">
        <v>13.6</v>
      </c>
      <c r="E57" s="35">
        <f>D57*'Cap-Tool'!$C$10</f>
        <v>104.44799999999999</v>
      </c>
    </row>
    <row r="58" spans="2:10">
      <c r="B58" s="33" t="s">
        <v>88</v>
      </c>
      <c r="C58" s="34" t="s">
        <v>231</v>
      </c>
      <c r="D58" s="42">
        <v>4.5999999999999996</v>
      </c>
      <c r="E58" s="35">
        <f>D58*'Cap-Tool'!$C$10</f>
        <v>35.327999999999996</v>
      </c>
    </row>
    <row r="59" spans="2:10">
      <c r="B59" s="33" t="s">
        <v>89</v>
      </c>
      <c r="C59" s="34" t="s">
        <v>207</v>
      </c>
      <c r="D59" s="42">
        <v>15.909090909090908</v>
      </c>
      <c r="E59" s="35">
        <f>D59*'Cap-Tool'!$C$10</f>
        <v>122.18181818181817</v>
      </c>
    </row>
    <row r="60" spans="2:10">
      <c r="B60" s="33" t="s">
        <v>90</v>
      </c>
      <c r="C60" s="34" t="s">
        <v>190</v>
      </c>
      <c r="D60" s="42">
        <v>5.6</v>
      </c>
      <c r="E60" s="35">
        <f>D60*'Cap-Tool'!$C$10</f>
        <v>43.007999999999996</v>
      </c>
    </row>
    <row r="61" spans="2:10">
      <c r="B61" s="33" t="s">
        <v>91</v>
      </c>
      <c r="C61" s="34" t="s">
        <v>135</v>
      </c>
      <c r="D61" s="42">
        <v>5.8</v>
      </c>
      <c r="E61" s="35">
        <f>D61*'Cap-Tool'!$C$10</f>
        <v>44.543999999999997</v>
      </c>
    </row>
    <row r="62" spans="2:10">
      <c r="B62" s="33" t="s">
        <v>92</v>
      </c>
      <c r="C62" s="34" t="s">
        <v>137</v>
      </c>
      <c r="D62" s="42">
        <v>4.4000000000000004</v>
      </c>
      <c r="E62" s="35">
        <f>D62*'Cap-Tool'!$C$10</f>
        <v>33.792000000000002</v>
      </c>
    </row>
    <row r="63" spans="2:10">
      <c r="B63" s="33" t="s">
        <v>93</v>
      </c>
      <c r="C63" s="34" t="s">
        <v>23</v>
      </c>
      <c r="D63" s="42">
        <v>1</v>
      </c>
      <c r="E63" s="35">
        <f>D63*'Cap-Tool'!$C$10</f>
        <v>7.68</v>
      </c>
    </row>
    <row r="64" spans="2:10">
      <c r="B64" s="33" t="s">
        <v>94</v>
      </c>
      <c r="C64" s="34" t="s">
        <v>23</v>
      </c>
      <c r="D64" s="59">
        <v>1</v>
      </c>
      <c r="E64" s="35">
        <f>D64*'Cap-Tool'!$C$10</f>
        <v>7.68</v>
      </c>
    </row>
    <row r="65" spans="2:5">
      <c r="B65" s="33" t="s">
        <v>156</v>
      </c>
      <c r="C65" s="34" t="s">
        <v>23</v>
      </c>
      <c r="D65" s="59">
        <v>1</v>
      </c>
      <c r="E65" s="35">
        <f>D65*'Cap-Tool'!$C$10</f>
        <v>7.68</v>
      </c>
    </row>
    <row r="66" spans="2:5">
      <c r="B66" s="33" t="s">
        <v>157</v>
      </c>
      <c r="C66" s="34" t="s">
        <v>23</v>
      </c>
      <c r="D66" s="59">
        <v>1</v>
      </c>
      <c r="E66" s="35">
        <f>D66*'Cap-Tool'!$C$10</f>
        <v>7.68</v>
      </c>
    </row>
    <row r="67" spans="2:5">
      <c r="B67" s="33" t="s">
        <v>158</v>
      </c>
      <c r="C67" s="34" t="s">
        <v>23</v>
      </c>
      <c r="D67" s="59">
        <v>1</v>
      </c>
      <c r="E67" s="35">
        <f>D67*'Cap-Tool'!$C$10</f>
        <v>7.68</v>
      </c>
    </row>
    <row r="68" spans="2:5">
      <c r="B68" s="33" t="s">
        <v>159</v>
      </c>
      <c r="C68" s="34" t="s">
        <v>23</v>
      </c>
      <c r="D68" s="59">
        <v>1</v>
      </c>
      <c r="E68" s="35">
        <f>D68*'Cap-Tool'!$C$10</f>
        <v>7.68</v>
      </c>
    </row>
    <row r="69" spans="2:5">
      <c r="B69" s="33" t="s">
        <v>160</v>
      </c>
      <c r="C69" s="34" t="s">
        <v>23</v>
      </c>
      <c r="D69" s="59">
        <v>1</v>
      </c>
      <c r="E69" s="35">
        <f>D69*'Cap-Tool'!$C$10</f>
        <v>7.68</v>
      </c>
    </row>
    <row r="70" spans="2:5">
      <c r="B70" s="33" t="s">
        <v>161</v>
      </c>
      <c r="C70" s="34" t="s">
        <v>23</v>
      </c>
      <c r="D70" s="59">
        <v>1</v>
      </c>
      <c r="E70" s="35">
        <f>D70*'Cap-Tool'!$C$10</f>
        <v>7.68</v>
      </c>
    </row>
    <row r="71" spans="2:5">
      <c r="B71" s="33" t="s">
        <v>162</v>
      </c>
      <c r="C71" s="34" t="s">
        <v>23</v>
      </c>
      <c r="D71" s="59">
        <v>1</v>
      </c>
      <c r="E71" s="35">
        <f>D71*'Cap-Tool'!$C$10</f>
        <v>7.68</v>
      </c>
    </row>
    <row r="72" spans="2:5">
      <c r="B72" s="33" t="s">
        <v>163</v>
      </c>
      <c r="C72" s="34" t="s">
        <v>23</v>
      </c>
      <c r="D72" s="59">
        <v>1</v>
      </c>
      <c r="E72" s="35">
        <f>D72*'Cap-Tool'!$C$10</f>
        <v>7.68</v>
      </c>
    </row>
    <row r="73" spans="2:5">
      <c r="B73" s="33" t="s">
        <v>164</v>
      </c>
      <c r="C73" s="34" t="s">
        <v>23</v>
      </c>
      <c r="D73" s="59">
        <v>1</v>
      </c>
      <c r="E73" s="35">
        <f>D73*'Cap-Tool'!$C$10</f>
        <v>7.68</v>
      </c>
    </row>
    <row r="74" spans="2:5">
      <c r="B74" s="36" t="s">
        <v>165</v>
      </c>
      <c r="C74" s="37" t="s">
        <v>23</v>
      </c>
      <c r="D74" s="44">
        <v>1</v>
      </c>
      <c r="E74" s="38">
        <f>D74*'Cap-Tool'!$C$10</f>
        <v>7.68</v>
      </c>
    </row>
  </sheetData>
  <sheetProtection sheet="1" objects="1" scenarios="1" selectLockedCells="1"/>
  <sortState xmlns:xlrd2="http://schemas.microsoft.com/office/spreadsheetml/2017/richdata2" ref="C5:D61">
    <sortCondition ref="C4"/>
  </sortState>
  <mergeCells count="3">
    <mergeCell ref="B1:E1"/>
    <mergeCell ref="B3:C3"/>
    <mergeCell ref="G1:J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27"/>
  <sheetViews>
    <sheetView showGridLines="0" showRowColHeaders="0" workbookViewId="0">
      <selection activeCell="G11" sqref="F11:G11"/>
    </sheetView>
  </sheetViews>
  <sheetFormatPr baseColWidth="10" defaultColWidth="8.83203125" defaultRowHeight="15"/>
  <cols>
    <col min="1" max="1" width="7.5" style="3" customWidth="1"/>
    <col min="2" max="2" width="40.6640625" style="3" customWidth="1"/>
    <col min="3" max="3" width="8.83203125" style="3"/>
    <col min="4" max="4" width="1.6640625" style="3" customWidth="1"/>
    <col min="5" max="5" width="28.6640625" style="3" customWidth="1"/>
    <col min="6" max="8" width="10.6640625" style="3" customWidth="1"/>
    <col min="9" max="9" width="11.6640625" style="3" customWidth="1"/>
    <col min="10" max="10" width="1.6640625" style="3" customWidth="1"/>
    <col min="11" max="13" width="10.6640625" style="3" customWidth="1"/>
    <col min="14" max="14" width="11.6640625" style="3" customWidth="1"/>
    <col min="15" max="15" width="1.6640625" style="3" customWidth="1"/>
    <col min="16" max="18" width="10.6640625" style="3" customWidth="1"/>
    <col min="19" max="19" width="11.6640625" style="3" customWidth="1"/>
    <col min="20" max="20" width="1.6640625" style="3" customWidth="1"/>
    <col min="21" max="23" width="10.6640625" style="3" customWidth="1"/>
    <col min="24" max="24" width="11.6640625" style="3" customWidth="1"/>
    <col min="25" max="25" width="1.6640625" style="3" customWidth="1"/>
    <col min="26" max="26" width="28.6640625" style="3" customWidth="1"/>
    <col min="27" max="28" width="10.6640625" style="3" customWidth="1"/>
    <col min="29" max="16384" width="8.83203125" style="3"/>
  </cols>
  <sheetData>
    <row r="1" spans="1:27" ht="45" customHeight="1" thickBot="1">
      <c r="A1" s="157" t="s">
        <v>245</v>
      </c>
      <c r="B1" s="157"/>
      <c r="C1" s="157"/>
      <c r="E1" s="104" t="s">
        <v>238</v>
      </c>
      <c r="F1" s="105">
        <v>500</v>
      </c>
      <c r="G1" s="158" t="s">
        <v>127</v>
      </c>
      <c r="H1" s="158"/>
      <c r="I1" s="79"/>
      <c r="J1" s="79"/>
      <c r="K1" s="79"/>
      <c r="L1" s="158" t="s">
        <v>128</v>
      </c>
      <c r="M1" s="158"/>
      <c r="N1" s="79"/>
      <c r="O1" s="79"/>
      <c r="P1" s="79"/>
      <c r="Q1" s="158" t="s">
        <v>129</v>
      </c>
      <c r="R1" s="158"/>
      <c r="S1" s="79"/>
      <c r="T1" s="79"/>
      <c r="U1" s="79"/>
      <c r="V1" s="158" t="s">
        <v>130</v>
      </c>
      <c r="W1" s="158"/>
      <c r="X1" s="79"/>
      <c r="Y1" s="66"/>
      <c r="Z1" s="156" t="s">
        <v>197</v>
      </c>
    </row>
    <row r="2" spans="1:27" ht="21.75" customHeight="1">
      <c r="A2" s="146"/>
      <c r="B2" s="146"/>
      <c r="C2" s="146"/>
      <c r="E2" s="103" t="s">
        <v>237</v>
      </c>
      <c r="F2" s="106">
        <v>5</v>
      </c>
      <c r="G2" s="158"/>
      <c r="H2" s="158"/>
      <c r="I2" s="79"/>
      <c r="J2" s="79"/>
      <c r="K2" s="79"/>
      <c r="L2" s="158"/>
      <c r="M2" s="158"/>
      <c r="N2" s="79"/>
      <c r="O2" s="79"/>
      <c r="P2" s="79"/>
      <c r="Q2" s="158"/>
      <c r="R2" s="158"/>
      <c r="S2" s="79"/>
      <c r="T2" s="79"/>
      <c r="U2" s="79"/>
      <c r="V2" s="158"/>
      <c r="W2" s="158"/>
      <c r="X2" s="79"/>
      <c r="Y2" s="66"/>
      <c r="Z2" s="156"/>
    </row>
    <row r="3" spans="1:27" ht="23" customHeight="1">
      <c r="A3" s="50" t="s">
        <v>35</v>
      </c>
      <c r="B3" s="30" t="s">
        <v>34</v>
      </c>
      <c r="C3" s="40" t="s">
        <v>7</v>
      </c>
      <c r="E3" s="71" t="s">
        <v>198</v>
      </c>
      <c r="F3" s="67"/>
      <c r="G3" s="159" t="s">
        <v>246</v>
      </c>
      <c r="H3" s="159"/>
      <c r="I3" s="79"/>
      <c r="J3" s="79"/>
      <c r="K3" s="79"/>
      <c r="L3" s="160" t="s">
        <v>246</v>
      </c>
      <c r="M3" s="160"/>
      <c r="N3" s="79"/>
      <c r="O3" s="79"/>
      <c r="P3" s="79"/>
      <c r="Q3" s="160" t="s">
        <v>246</v>
      </c>
      <c r="R3" s="160"/>
      <c r="S3" s="79"/>
      <c r="T3" s="79"/>
      <c r="U3" s="79"/>
      <c r="V3" s="160" t="s">
        <v>246</v>
      </c>
      <c r="W3" s="160"/>
      <c r="X3" s="79"/>
      <c r="Y3" s="66"/>
      <c r="Z3" s="107"/>
    </row>
    <row r="4" spans="1:27" ht="15.75" customHeight="1" thickBot="1">
      <c r="A4" s="33" t="str">
        <f>'Cap-Scores'!B5</f>
        <v>c1</v>
      </c>
      <c r="B4" s="45" t="str">
        <f>'Cap-Scores'!C5</f>
        <v>Abscess/infective lesion</v>
      </c>
      <c r="C4" s="32">
        <f>'Cap-Scores'!E5</f>
        <v>38.4</v>
      </c>
      <c r="E4" s="72" t="s">
        <v>239</v>
      </c>
      <c r="F4" s="68"/>
      <c r="G4" s="161">
        <v>5</v>
      </c>
      <c r="H4" s="161"/>
      <c r="I4" s="79"/>
      <c r="J4" s="79"/>
      <c r="K4" s="79"/>
      <c r="L4" s="161">
        <v>0</v>
      </c>
      <c r="M4" s="161"/>
      <c r="N4" s="79"/>
      <c r="O4" s="79"/>
      <c r="P4" s="79"/>
      <c r="Q4" s="161">
        <v>0</v>
      </c>
      <c r="R4" s="161"/>
      <c r="S4" s="79"/>
      <c r="T4" s="79"/>
      <c r="U4" s="79"/>
      <c r="V4" s="161">
        <v>0</v>
      </c>
      <c r="W4" s="161"/>
      <c r="X4" s="79"/>
      <c r="Y4" s="66"/>
      <c r="Z4" s="72">
        <f>SUM(G4,L4,Q4,V4)</f>
        <v>5</v>
      </c>
    </row>
    <row r="5" spans="1:27" ht="15.75" customHeight="1" thickTop="1">
      <c r="A5" s="33" t="str">
        <f>'Cap-Scores'!B6</f>
        <v>c2</v>
      </c>
      <c r="B5" s="46" t="str">
        <f>'Cap-Scores'!C6</f>
        <v>Biopsy dementia/neurodegenerative</v>
      </c>
      <c r="C5" s="35">
        <f>'Cap-Scores'!E6</f>
        <v>95.615999999999985</v>
      </c>
      <c r="E5" s="63" t="s">
        <v>195</v>
      </c>
      <c r="F5" s="101"/>
      <c r="G5" s="163">
        <f>($F$1/$F$2)*G4</f>
        <v>500</v>
      </c>
      <c r="H5" s="163" t="e">
        <f>($E$2/5)*#REF!</f>
        <v>#VALUE!</v>
      </c>
      <c r="I5" s="79"/>
      <c r="J5" s="79"/>
      <c r="K5" s="79"/>
      <c r="L5" s="163">
        <f>($F$1/$F$2)*L4</f>
        <v>0</v>
      </c>
      <c r="M5" s="163" t="e">
        <f>($E$2/5)*#REF!</f>
        <v>#VALUE!</v>
      </c>
      <c r="N5" s="79"/>
      <c r="O5" s="79"/>
      <c r="P5" s="79"/>
      <c r="Q5" s="163">
        <f>($F$1/$F$2)*Q4</f>
        <v>0</v>
      </c>
      <c r="R5" s="163" t="e">
        <f>($E$2/5)*#REF!</f>
        <v>#VALUE!</v>
      </c>
      <c r="S5" s="79"/>
      <c r="T5" s="79"/>
      <c r="U5" s="79"/>
      <c r="V5" s="163">
        <f>($F$1/$F$2)*V4</f>
        <v>0</v>
      </c>
      <c r="W5" s="163" t="e">
        <f>($E$2/5)*#REF!</f>
        <v>#VALUE!</v>
      </c>
      <c r="X5" s="79"/>
      <c r="Y5" s="66"/>
      <c r="Z5" s="74">
        <f>SUM(G5,L5,Q5,V5)</f>
        <v>500</v>
      </c>
    </row>
    <row r="6" spans="1:27" ht="15.75" customHeight="1">
      <c r="A6" s="33" t="str">
        <f>'Cap-Scores'!B7</f>
        <v>c3</v>
      </c>
      <c r="B6" s="46" t="str">
        <f>'Cap-Scores'!C7</f>
        <v>Biopsy inflammation/metabolic/genetic</v>
      </c>
      <c r="C6" s="35">
        <f>'Cap-Scores'!E7</f>
        <v>122.11199999999999</v>
      </c>
      <c r="E6" s="64" t="s">
        <v>196</v>
      </c>
      <c r="F6" s="67"/>
      <c r="G6" s="164">
        <f>SUM(H10:H109)</f>
        <v>0</v>
      </c>
      <c r="H6" s="164"/>
      <c r="I6" s="79"/>
      <c r="J6" s="79"/>
      <c r="K6" s="79"/>
      <c r="L6" s="164">
        <f>SUM(M10:M109)</f>
        <v>0</v>
      </c>
      <c r="M6" s="164"/>
      <c r="N6" s="79"/>
      <c r="O6" s="79"/>
      <c r="P6" s="79"/>
      <c r="Q6" s="164">
        <f>SUM(R10:R109)</f>
        <v>0</v>
      </c>
      <c r="R6" s="164"/>
      <c r="S6" s="79"/>
      <c r="T6" s="79"/>
      <c r="U6" s="79"/>
      <c r="V6" s="164">
        <f>SUM(W10:W109)</f>
        <v>0</v>
      </c>
      <c r="W6" s="164"/>
      <c r="X6" s="79"/>
      <c r="Y6" s="66"/>
      <c r="Z6" s="75">
        <f>SUM(G6,L6,Q6,V6)</f>
        <v>0</v>
      </c>
    </row>
    <row r="7" spans="1:27" ht="15.75" customHeight="1" thickBot="1">
      <c r="A7" s="33" t="str">
        <f>'Cap-Scores'!B8</f>
        <v>c4</v>
      </c>
      <c r="B7" s="46" t="str">
        <f>'Cap-Scores'!C8</f>
        <v>Bone/cartilage tumour/lesion (basic)</v>
      </c>
      <c r="C7" s="35">
        <f>'Cap-Scores'!E8</f>
        <v>23.04</v>
      </c>
      <c r="E7" s="65" t="s">
        <v>244</v>
      </c>
      <c r="F7" s="87"/>
      <c r="G7" s="162">
        <f>G5-G6</f>
        <v>500</v>
      </c>
      <c r="H7" s="162"/>
      <c r="I7" s="79" t="str">
        <f>"or " &amp; IFERROR(ROUND((G7/240),2),0) &amp; " PA"</f>
        <v>or 2.08 PA</v>
      </c>
      <c r="J7" s="79"/>
      <c r="K7" s="102"/>
      <c r="L7" s="162">
        <f>L5-L6</f>
        <v>0</v>
      </c>
      <c r="M7" s="162"/>
      <c r="N7" s="79" t="str">
        <f>"or " &amp; IFERROR(ROUND((L7/240),2),0) &amp; " PA"</f>
        <v>or 0 PA</v>
      </c>
      <c r="O7" s="79"/>
      <c r="P7" s="102"/>
      <c r="Q7" s="162">
        <f>Q5-Q6</f>
        <v>0</v>
      </c>
      <c r="R7" s="162"/>
      <c r="S7" s="79" t="str">
        <f>"or " &amp; IFERROR(ROUND((Q7/240),2),0) &amp; " PA"</f>
        <v>or 0 PA</v>
      </c>
      <c r="T7" s="79"/>
      <c r="U7" s="102"/>
      <c r="V7" s="162">
        <f>V5-V6</f>
        <v>0</v>
      </c>
      <c r="W7" s="162"/>
      <c r="X7" s="79" t="str">
        <f>"or " &amp; IFERROR(ROUND((V7/240),2),0) &amp; " PA"</f>
        <v>or 0 PA</v>
      </c>
      <c r="Y7" s="66"/>
      <c r="Z7" s="76">
        <f>SUM(G7,L7,Q7,V7)</f>
        <v>500</v>
      </c>
      <c r="AA7" s="73"/>
    </row>
    <row r="8" spans="1:27" ht="15.75" customHeight="1" thickTop="1">
      <c r="A8" s="33" t="str">
        <f>'Cap-Scores'!B9</f>
        <v>c5</v>
      </c>
      <c r="B8" s="46" t="str">
        <f>'Cap-Scores'!C9</f>
        <v>Bone/cartilage tumour/lesion (complex)</v>
      </c>
      <c r="C8" s="35">
        <f>'Cap-Scores'!E9</f>
        <v>87.551999999999992</v>
      </c>
      <c r="E8" s="69"/>
      <c r="F8" s="89" t="s">
        <v>222</v>
      </c>
      <c r="G8" s="52" t="s">
        <v>125</v>
      </c>
      <c r="H8" s="53" t="s">
        <v>36</v>
      </c>
      <c r="I8" s="79"/>
      <c r="J8" s="58"/>
      <c r="K8" s="89" t="s">
        <v>222</v>
      </c>
      <c r="L8" s="52" t="s">
        <v>125</v>
      </c>
      <c r="M8" s="53" t="s">
        <v>36</v>
      </c>
      <c r="N8" s="79"/>
      <c r="O8" s="58"/>
      <c r="P8" s="89" t="s">
        <v>222</v>
      </c>
      <c r="Q8" s="52" t="s">
        <v>125</v>
      </c>
      <c r="R8" s="53" t="s">
        <v>36</v>
      </c>
      <c r="S8" s="79"/>
      <c r="T8" s="58"/>
      <c r="U8" s="89" t="s">
        <v>222</v>
      </c>
      <c r="V8" s="52" t="s">
        <v>125</v>
      </c>
      <c r="W8" s="53" t="s">
        <v>36</v>
      </c>
      <c r="X8" s="79"/>
      <c r="Y8" s="66"/>
      <c r="Z8" s="78" t="str">
        <f>"or " &amp; IFERROR(ROUND((((Z7/240)/Z4)*$F$2),2),0) &amp; " PA per contracted week"</f>
        <v>or 2.08 PA per contracted week</v>
      </c>
    </row>
    <row r="9" spans="1:27" ht="15.75" customHeight="1">
      <c r="A9" s="33" t="str">
        <f>'Cap-Scores'!B10</f>
        <v>c6</v>
      </c>
      <c r="B9" s="46" t="str">
        <f>'Cap-Scores'!C10</f>
        <v>Chordoma</v>
      </c>
      <c r="C9" s="35">
        <f>'Cap-Scores'!E10</f>
        <v>38.783999999999999</v>
      </c>
      <c r="E9" s="69"/>
      <c r="F9" s="90" t="s">
        <v>226</v>
      </c>
      <c r="G9" s="14" t="s">
        <v>35</v>
      </c>
      <c r="H9" s="57" t="s">
        <v>126</v>
      </c>
      <c r="I9" s="79"/>
      <c r="J9" s="58"/>
      <c r="K9" s="90" t="s">
        <v>226</v>
      </c>
      <c r="L9" s="14" t="s">
        <v>35</v>
      </c>
      <c r="M9" s="57" t="s">
        <v>126</v>
      </c>
      <c r="N9" s="79"/>
      <c r="O9" s="58"/>
      <c r="P9" s="90" t="s">
        <v>226</v>
      </c>
      <c r="Q9" s="14" t="s">
        <v>35</v>
      </c>
      <c r="R9" s="57" t="s">
        <v>126</v>
      </c>
      <c r="S9" s="79"/>
      <c r="T9" s="58"/>
      <c r="U9" s="90" t="s">
        <v>226</v>
      </c>
      <c r="V9" s="14" t="s">
        <v>35</v>
      </c>
      <c r="W9" s="57" t="s">
        <v>126</v>
      </c>
      <c r="X9" s="79"/>
      <c r="Y9" s="66"/>
      <c r="Z9" s="82" t="s">
        <v>219</v>
      </c>
    </row>
    <row r="10" spans="1:27" ht="15.75" customHeight="1">
      <c r="A10" s="33" t="str">
        <f>'Cap-Scores'!B11</f>
        <v>c7</v>
      </c>
      <c r="B10" s="46" t="str">
        <f>'Cap-Scores'!C11</f>
        <v>Choroid plexus tumour</v>
      </c>
      <c r="C10" s="35">
        <f>'Cap-Scores'!E11</f>
        <v>40.704000000000001</v>
      </c>
      <c r="E10" s="70">
        <v>1</v>
      </c>
      <c r="F10" s="91"/>
      <c r="G10" s="83"/>
      <c r="H10" s="56">
        <f>IFERROR(VLOOKUP(G10,$A$4:$C$113,3,FALSE),0)</f>
        <v>0</v>
      </c>
      <c r="I10" s="77" t="str">
        <f t="shared" ref="I10:I41" si="0">LEFT(IFERROR(VLOOKUP(G10,$A$4:$C$113,2,FALSE),""),13)</f>
        <v/>
      </c>
      <c r="J10" s="55"/>
      <c r="K10" s="91"/>
      <c r="L10" s="88"/>
      <c r="M10" s="56">
        <f>IFERROR(VLOOKUP(L10,$A$4:$C$113,3,FALSE),0)</f>
        <v>0</v>
      </c>
      <c r="N10" s="77" t="str">
        <f t="shared" ref="N10:N73" si="1">LEFT(IFERROR(VLOOKUP(L10,$A$4:$C$113,2,FALSE),""),13)</f>
        <v/>
      </c>
      <c r="O10" s="55"/>
      <c r="P10" s="91"/>
      <c r="Q10" s="88"/>
      <c r="R10" s="56">
        <f t="shared" ref="R10:R73" si="2">IFERROR(VLOOKUP(Q10,$A$4:$C$113,3,FALSE),0)</f>
        <v>0</v>
      </c>
      <c r="S10" s="77" t="str">
        <f t="shared" ref="S10:S73" si="3">LEFT(IFERROR(VLOOKUP(Q10,$A$4:$C$113,2,FALSE),""),13)</f>
        <v/>
      </c>
      <c r="T10" s="55"/>
      <c r="U10" s="91"/>
      <c r="V10" s="88"/>
      <c r="W10" s="56">
        <f t="shared" ref="W10:W73" si="4">IFERROR(VLOOKUP(V10,$A$4:$C$113,3,FALSE),0)</f>
        <v>0</v>
      </c>
      <c r="X10" s="77" t="str">
        <f t="shared" ref="X10:X73" si="5">LEFT(IFERROR(VLOOKUP(V10,$A$4:$C$113,2,FALSE),""),13)</f>
        <v/>
      </c>
      <c r="Y10" s="66"/>
      <c r="Z10" s="82" t="s">
        <v>220</v>
      </c>
    </row>
    <row r="11" spans="1:27" ht="15.75" customHeight="1">
      <c r="A11" s="33" t="str">
        <f>'Cap-Scores'!B12</f>
        <v>c8</v>
      </c>
      <c r="B11" s="46" t="str">
        <f>'Cap-Scores'!C12</f>
        <v>Cortical dysplasia/heterotopias</v>
      </c>
      <c r="C11" s="35">
        <f>'Cap-Scores'!E12</f>
        <v>90.367999999999995</v>
      </c>
      <c r="E11" s="70">
        <v>2</v>
      </c>
      <c r="F11" s="92"/>
      <c r="G11" s="83"/>
      <c r="H11" s="56">
        <f t="shared" ref="H11:H74" si="6">IFERROR(VLOOKUP(G11,$A$4:$C$113,3,FALSE),0)</f>
        <v>0</v>
      </c>
      <c r="I11" s="77" t="str">
        <f t="shared" si="0"/>
        <v/>
      </c>
      <c r="J11" s="55"/>
      <c r="K11" s="92"/>
      <c r="L11" s="83"/>
      <c r="M11" s="54">
        <f t="shared" ref="M11:M74" si="7">IFERROR(VLOOKUP(L11,$A$4:$C$113,3,FALSE),0)</f>
        <v>0</v>
      </c>
      <c r="N11" s="77" t="str">
        <f t="shared" si="1"/>
        <v/>
      </c>
      <c r="O11" s="55"/>
      <c r="P11" s="92"/>
      <c r="Q11" s="83"/>
      <c r="R11" s="54">
        <f t="shared" si="2"/>
        <v>0</v>
      </c>
      <c r="S11" s="77" t="str">
        <f t="shared" si="3"/>
        <v/>
      </c>
      <c r="T11" s="55"/>
      <c r="U11" s="92"/>
      <c r="V11" s="83"/>
      <c r="W11" s="54">
        <f t="shared" si="4"/>
        <v>0</v>
      </c>
      <c r="X11" s="77" t="str">
        <f t="shared" si="5"/>
        <v/>
      </c>
      <c r="Y11" s="66"/>
    </row>
    <row r="12" spans="1:27" ht="15.75" customHeight="1">
      <c r="A12" s="33" t="str">
        <f>'Cap-Scores'!B13</f>
        <v>c9</v>
      </c>
      <c r="B12" s="46" t="str">
        <f>'Cap-Scores'!C13</f>
        <v>Cystic lesions coele/colloid/dermoid/enteric</v>
      </c>
      <c r="C12" s="35">
        <f>'Cap-Scores'!E13</f>
        <v>26.55085714285714</v>
      </c>
      <c r="E12" s="70">
        <v>3</v>
      </c>
      <c r="F12" s="92"/>
      <c r="G12" s="83"/>
      <c r="H12" s="56">
        <f t="shared" si="6"/>
        <v>0</v>
      </c>
      <c r="I12" s="77" t="str">
        <f t="shared" si="0"/>
        <v/>
      </c>
      <c r="J12" s="55"/>
      <c r="K12" s="92"/>
      <c r="L12" s="83"/>
      <c r="M12" s="54">
        <f t="shared" si="7"/>
        <v>0</v>
      </c>
      <c r="N12" s="77" t="str">
        <f t="shared" si="1"/>
        <v/>
      </c>
      <c r="O12" s="55"/>
      <c r="P12" s="92"/>
      <c r="Q12" s="83"/>
      <c r="R12" s="54">
        <f t="shared" si="2"/>
        <v>0</v>
      </c>
      <c r="S12" s="77" t="str">
        <f t="shared" si="3"/>
        <v/>
      </c>
      <c r="T12" s="55"/>
      <c r="U12" s="92"/>
      <c r="V12" s="83"/>
      <c r="W12" s="54">
        <f t="shared" si="4"/>
        <v>0</v>
      </c>
      <c r="X12" s="77" t="str">
        <f t="shared" si="5"/>
        <v/>
      </c>
      <c r="Y12" s="66"/>
    </row>
    <row r="13" spans="1:27" ht="15.75" customHeight="1">
      <c r="A13" s="33" t="str">
        <f>'Cap-Scores'!B14</f>
        <v>c10</v>
      </c>
      <c r="B13" s="46" t="str">
        <f>'Cap-Scores'!C14</f>
        <v>Cytology brain cyst fluid</v>
      </c>
      <c r="C13" s="35">
        <f>'Cap-Scores'!E14</f>
        <v>23.04</v>
      </c>
      <c r="E13" s="70">
        <v>4</v>
      </c>
      <c r="F13" s="92"/>
      <c r="G13" s="83"/>
      <c r="H13" s="56">
        <f t="shared" si="6"/>
        <v>0</v>
      </c>
      <c r="I13" s="77" t="str">
        <f t="shared" si="0"/>
        <v/>
      </c>
      <c r="J13" s="55"/>
      <c r="K13" s="92"/>
      <c r="L13" s="83"/>
      <c r="M13" s="54">
        <f t="shared" si="7"/>
        <v>0</v>
      </c>
      <c r="N13" s="77" t="str">
        <f t="shared" si="1"/>
        <v/>
      </c>
      <c r="O13" s="55"/>
      <c r="P13" s="92"/>
      <c r="Q13" s="83"/>
      <c r="R13" s="54">
        <f t="shared" si="2"/>
        <v>0</v>
      </c>
      <c r="S13" s="77" t="str">
        <f t="shared" si="3"/>
        <v/>
      </c>
      <c r="T13" s="55"/>
      <c r="U13" s="92"/>
      <c r="V13" s="83"/>
      <c r="W13" s="54">
        <f t="shared" si="4"/>
        <v>0</v>
      </c>
      <c r="X13" s="77" t="str">
        <f t="shared" si="5"/>
        <v/>
      </c>
      <c r="Y13" s="66"/>
    </row>
    <row r="14" spans="1:27" ht="15.75" customHeight="1">
      <c r="A14" s="33" t="str">
        <f>'Cap-Scores'!B15</f>
        <v>c11</v>
      </c>
      <c r="B14" s="46" t="str">
        <f>'Cap-Scores'!C15</f>
        <v>Cytology CSF - cytospin only</v>
      </c>
      <c r="C14" s="35">
        <f>'Cap-Scores'!E15</f>
        <v>18.109935483870967</v>
      </c>
      <c r="E14" s="70">
        <v>5</v>
      </c>
      <c r="F14" s="92"/>
      <c r="G14" s="83"/>
      <c r="H14" s="56">
        <f t="shared" si="6"/>
        <v>0</v>
      </c>
      <c r="I14" s="77" t="str">
        <f t="shared" si="0"/>
        <v/>
      </c>
      <c r="J14" s="55"/>
      <c r="K14" s="92"/>
      <c r="L14" s="83"/>
      <c r="M14" s="54">
        <f t="shared" si="7"/>
        <v>0</v>
      </c>
      <c r="N14" s="77" t="str">
        <f t="shared" si="1"/>
        <v/>
      </c>
      <c r="O14" s="55"/>
      <c r="P14" s="92"/>
      <c r="Q14" s="83"/>
      <c r="R14" s="54">
        <f t="shared" si="2"/>
        <v>0</v>
      </c>
      <c r="S14" s="77" t="str">
        <f t="shared" si="3"/>
        <v/>
      </c>
      <c r="T14" s="55"/>
      <c r="U14" s="92"/>
      <c r="V14" s="83"/>
      <c r="W14" s="54">
        <f t="shared" si="4"/>
        <v>0</v>
      </c>
      <c r="X14" s="77" t="str">
        <f t="shared" si="5"/>
        <v/>
      </c>
      <c r="Y14" s="66"/>
    </row>
    <row r="15" spans="1:27" ht="15.75" customHeight="1">
      <c r="A15" s="33" t="str">
        <f>'Cap-Scores'!B16</f>
        <v>c12</v>
      </c>
      <c r="B15" s="46" t="str">
        <f>'Cap-Scores'!C16</f>
        <v>Cytology CSF with immunostains</v>
      </c>
      <c r="C15" s="35">
        <f>'Cap-Scores'!E16</f>
        <v>54.220799999999997</v>
      </c>
      <c r="E15" s="70">
        <v>6</v>
      </c>
      <c r="F15" s="92"/>
      <c r="G15" s="83"/>
      <c r="H15" s="56">
        <f t="shared" si="6"/>
        <v>0</v>
      </c>
      <c r="I15" s="77" t="str">
        <f t="shared" si="0"/>
        <v/>
      </c>
      <c r="J15" s="55"/>
      <c r="K15" s="92"/>
      <c r="L15" s="83"/>
      <c r="M15" s="54">
        <f t="shared" si="7"/>
        <v>0</v>
      </c>
      <c r="N15" s="77" t="str">
        <f t="shared" si="1"/>
        <v/>
      </c>
      <c r="O15" s="55"/>
      <c r="P15" s="92"/>
      <c r="Q15" s="83"/>
      <c r="R15" s="54">
        <f t="shared" si="2"/>
        <v>0</v>
      </c>
      <c r="S15" s="77" t="str">
        <f t="shared" si="3"/>
        <v/>
      </c>
      <c r="T15" s="55"/>
      <c r="U15" s="92"/>
      <c r="V15" s="83"/>
      <c r="W15" s="54">
        <f t="shared" si="4"/>
        <v>0</v>
      </c>
      <c r="X15" s="77" t="str">
        <f t="shared" si="5"/>
        <v/>
      </c>
      <c r="Y15" s="66"/>
    </row>
    <row r="16" spans="1:27" ht="15.75" customHeight="1">
      <c r="A16" s="33" t="str">
        <f>'Cap-Scores'!B17</f>
        <v>c13</v>
      </c>
      <c r="B16" s="46" t="str">
        <f>'Cap-Scores'!C17</f>
        <v>Embryonal - medulloblastoma</v>
      </c>
      <c r="C16" s="35">
        <f>'Cap-Scores'!E17</f>
        <v>119.03999999999999</v>
      </c>
      <c r="E16" s="70">
        <v>7</v>
      </c>
      <c r="F16" s="92"/>
      <c r="G16" s="83"/>
      <c r="H16" s="56">
        <f t="shared" si="6"/>
        <v>0</v>
      </c>
      <c r="I16" s="77" t="str">
        <f t="shared" si="0"/>
        <v/>
      </c>
      <c r="J16" s="55"/>
      <c r="K16" s="92"/>
      <c r="L16" s="83"/>
      <c r="M16" s="54">
        <f t="shared" si="7"/>
        <v>0</v>
      </c>
      <c r="N16" s="77" t="str">
        <f t="shared" si="1"/>
        <v/>
      </c>
      <c r="O16" s="55"/>
      <c r="P16" s="92"/>
      <c r="Q16" s="83"/>
      <c r="R16" s="54">
        <f t="shared" si="2"/>
        <v>0</v>
      </c>
      <c r="S16" s="77" t="str">
        <f t="shared" si="3"/>
        <v/>
      </c>
      <c r="T16" s="55"/>
      <c r="U16" s="92"/>
      <c r="V16" s="83"/>
      <c r="W16" s="54">
        <f t="shared" si="4"/>
        <v>0</v>
      </c>
      <c r="X16" s="77" t="str">
        <f t="shared" si="5"/>
        <v/>
      </c>
      <c r="Y16" s="66"/>
    </row>
    <row r="17" spans="1:25" ht="15.75" customHeight="1">
      <c r="A17" s="33" t="str">
        <f>'Cap-Scores'!B18</f>
        <v>c14</v>
      </c>
      <c r="B17" s="46" t="str">
        <f>'Cap-Scores'!C18</f>
        <v>Embryonal - neuroblastoma</v>
      </c>
      <c r="C17" s="35">
        <f>'Cap-Scores'!E18</f>
        <v>93.695999999999998</v>
      </c>
      <c r="E17" s="70">
        <v>8</v>
      </c>
      <c r="F17" s="92"/>
      <c r="G17" s="83"/>
      <c r="H17" s="56">
        <f t="shared" si="6"/>
        <v>0</v>
      </c>
      <c r="I17" s="77" t="str">
        <f t="shared" si="0"/>
        <v/>
      </c>
      <c r="J17" s="55"/>
      <c r="K17" s="92"/>
      <c r="L17" s="83"/>
      <c r="M17" s="54">
        <f t="shared" si="7"/>
        <v>0</v>
      </c>
      <c r="N17" s="77" t="str">
        <f t="shared" si="1"/>
        <v/>
      </c>
      <c r="O17" s="55"/>
      <c r="P17" s="92"/>
      <c r="Q17" s="83"/>
      <c r="R17" s="54">
        <f t="shared" si="2"/>
        <v>0</v>
      </c>
      <c r="S17" s="77" t="str">
        <f t="shared" si="3"/>
        <v/>
      </c>
      <c r="T17" s="55"/>
      <c r="U17" s="92"/>
      <c r="V17" s="83"/>
      <c r="W17" s="54">
        <f t="shared" si="4"/>
        <v>0</v>
      </c>
      <c r="X17" s="77" t="str">
        <f t="shared" si="5"/>
        <v/>
      </c>
      <c r="Y17" s="66"/>
    </row>
    <row r="18" spans="1:25" ht="15.75" customHeight="1">
      <c r="A18" s="33" t="str">
        <f>'Cap-Scores'!B19</f>
        <v>c15</v>
      </c>
      <c r="B18" s="46" t="str">
        <f>'Cap-Scores'!C19</f>
        <v>Embryonal - other tumour</v>
      </c>
      <c r="C18" s="35">
        <f>'Cap-Scores'!E19</f>
        <v>158.208</v>
      </c>
      <c r="E18" s="70">
        <v>9</v>
      </c>
      <c r="F18" s="92"/>
      <c r="G18" s="83"/>
      <c r="H18" s="56">
        <f t="shared" si="6"/>
        <v>0</v>
      </c>
      <c r="I18" s="77" t="str">
        <f t="shared" si="0"/>
        <v/>
      </c>
      <c r="J18" s="55"/>
      <c r="K18" s="92"/>
      <c r="L18" s="83"/>
      <c r="M18" s="54">
        <f t="shared" si="7"/>
        <v>0</v>
      </c>
      <c r="N18" s="77" t="str">
        <f t="shared" si="1"/>
        <v/>
      </c>
      <c r="O18" s="55"/>
      <c r="P18" s="92"/>
      <c r="Q18" s="83"/>
      <c r="R18" s="54">
        <f t="shared" si="2"/>
        <v>0</v>
      </c>
      <c r="S18" s="77" t="str">
        <f t="shared" si="3"/>
        <v/>
      </c>
      <c r="T18" s="55"/>
      <c r="U18" s="92"/>
      <c r="V18" s="83"/>
      <c r="W18" s="54">
        <f t="shared" si="4"/>
        <v>0</v>
      </c>
      <c r="X18" s="77" t="str">
        <f t="shared" si="5"/>
        <v/>
      </c>
      <c r="Y18" s="66"/>
    </row>
    <row r="19" spans="1:25" ht="15.75" customHeight="1">
      <c r="A19" s="33" t="str">
        <f>'Cap-Scores'!B20</f>
        <v>c16</v>
      </c>
      <c r="B19" s="46" t="str">
        <f>'Cap-Scores'!C20</f>
        <v>Eye corneal button</v>
      </c>
      <c r="C19" s="35">
        <f>'Cap-Scores'!E20</f>
        <v>39.167999999999999</v>
      </c>
      <c r="E19" s="70">
        <v>10</v>
      </c>
      <c r="F19" s="92"/>
      <c r="G19" s="83"/>
      <c r="H19" s="56">
        <f t="shared" si="6"/>
        <v>0</v>
      </c>
      <c r="I19" s="77" t="str">
        <f t="shared" si="0"/>
        <v/>
      </c>
      <c r="J19" s="55"/>
      <c r="K19" s="92"/>
      <c r="L19" s="83"/>
      <c r="M19" s="54">
        <f t="shared" si="7"/>
        <v>0</v>
      </c>
      <c r="N19" s="77" t="str">
        <f t="shared" si="1"/>
        <v/>
      </c>
      <c r="O19" s="55"/>
      <c r="P19" s="92"/>
      <c r="Q19" s="83"/>
      <c r="R19" s="54">
        <f t="shared" si="2"/>
        <v>0</v>
      </c>
      <c r="S19" s="77" t="str">
        <f t="shared" si="3"/>
        <v/>
      </c>
      <c r="T19" s="55"/>
      <c r="U19" s="92"/>
      <c r="V19" s="83"/>
      <c r="W19" s="54">
        <f t="shared" si="4"/>
        <v>0</v>
      </c>
      <c r="X19" s="77" t="str">
        <f t="shared" si="5"/>
        <v/>
      </c>
      <c r="Y19" s="66"/>
    </row>
    <row r="20" spans="1:25" ht="15.75" customHeight="1">
      <c r="A20" s="33" t="str">
        <f>'Cap-Scores'!B21</f>
        <v>c17</v>
      </c>
      <c r="B20" s="46" t="str">
        <f>'Cap-Scores'!C21</f>
        <v>Eye corneal endothelial strip</v>
      </c>
      <c r="C20" s="35">
        <f>'Cap-Scores'!E21</f>
        <v>15.36</v>
      </c>
      <c r="E20" s="70">
        <v>11</v>
      </c>
      <c r="F20" s="92"/>
      <c r="G20" s="83"/>
      <c r="H20" s="56">
        <f t="shared" si="6"/>
        <v>0</v>
      </c>
      <c r="I20" s="77" t="str">
        <f t="shared" si="0"/>
        <v/>
      </c>
      <c r="J20" s="55"/>
      <c r="K20" s="92"/>
      <c r="L20" s="83"/>
      <c r="M20" s="54">
        <f t="shared" si="7"/>
        <v>0</v>
      </c>
      <c r="N20" s="77" t="str">
        <f t="shared" si="1"/>
        <v/>
      </c>
      <c r="O20" s="55"/>
      <c r="P20" s="92"/>
      <c r="Q20" s="83"/>
      <c r="R20" s="54">
        <f t="shared" si="2"/>
        <v>0</v>
      </c>
      <c r="S20" s="77" t="str">
        <f t="shared" si="3"/>
        <v/>
      </c>
      <c r="T20" s="55"/>
      <c r="U20" s="92"/>
      <c r="V20" s="83"/>
      <c r="W20" s="54">
        <f t="shared" si="4"/>
        <v>0</v>
      </c>
      <c r="X20" s="77" t="str">
        <f t="shared" si="5"/>
        <v/>
      </c>
      <c r="Y20" s="66"/>
    </row>
    <row r="21" spans="1:25" ht="15.75" customHeight="1">
      <c r="A21" s="33" t="str">
        <f>'Cap-Scores'!B22</f>
        <v>c18</v>
      </c>
      <c r="B21" s="46" t="str">
        <f>'Cap-Scores'!C22</f>
        <v>Eye corneal/conjunctival lesion</v>
      </c>
      <c r="C21" s="35">
        <f>'Cap-Scores'!E22</f>
        <v>60.416000000000004</v>
      </c>
      <c r="E21" s="70">
        <v>12</v>
      </c>
      <c r="F21" s="92"/>
      <c r="G21" s="83"/>
      <c r="H21" s="56">
        <f t="shared" si="6"/>
        <v>0</v>
      </c>
      <c r="I21" s="77" t="str">
        <f t="shared" si="0"/>
        <v/>
      </c>
      <c r="J21" s="55"/>
      <c r="K21" s="92"/>
      <c r="L21" s="83"/>
      <c r="M21" s="54">
        <f t="shared" si="7"/>
        <v>0</v>
      </c>
      <c r="N21" s="77" t="str">
        <f t="shared" si="1"/>
        <v/>
      </c>
      <c r="O21" s="55"/>
      <c r="P21" s="92"/>
      <c r="Q21" s="83"/>
      <c r="R21" s="54">
        <f t="shared" si="2"/>
        <v>0</v>
      </c>
      <c r="S21" s="77" t="str">
        <f t="shared" si="3"/>
        <v/>
      </c>
      <c r="T21" s="55"/>
      <c r="U21" s="92"/>
      <c r="V21" s="83"/>
      <c r="W21" s="54">
        <f t="shared" si="4"/>
        <v>0</v>
      </c>
      <c r="X21" s="77" t="str">
        <f t="shared" si="5"/>
        <v/>
      </c>
      <c r="Y21" s="66"/>
    </row>
    <row r="22" spans="1:25" ht="15.75" customHeight="1">
      <c r="A22" s="33" t="str">
        <f>'Cap-Scores'!B23</f>
        <v>c19</v>
      </c>
      <c r="B22" s="46" t="str">
        <f>'Cap-Scores'!C23</f>
        <v>Eye enucleation</v>
      </c>
      <c r="C22" s="35">
        <f>'Cap-Scores'!E23</f>
        <v>46.08</v>
      </c>
      <c r="E22" s="70">
        <v>13</v>
      </c>
      <c r="F22" s="92"/>
      <c r="G22" s="83"/>
      <c r="H22" s="56">
        <f t="shared" si="6"/>
        <v>0</v>
      </c>
      <c r="I22" s="77" t="str">
        <f t="shared" si="0"/>
        <v/>
      </c>
      <c r="J22" s="55"/>
      <c r="K22" s="92"/>
      <c r="L22" s="83"/>
      <c r="M22" s="54">
        <f t="shared" si="7"/>
        <v>0</v>
      </c>
      <c r="N22" s="77" t="str">
        <f t="shared" si="1"/>
        <v/>
      </c>
      <c r="O22" s="55"/>
      <c r="P22" s="92"/>
      <c r="Q22" s="83"/>
      <c r="R22" s="54">
        <f t="shared" si="2"/>
        <v>0</v>
      </c>
      <c r="S22" s="77" t="str">
        <f t="shared" si="3"/>
        <v/>
      </c>
      <c r="T22" s="55"/>
      <c r="U22" s="92"/>
      <c r="V22" s="83"/>
      <c r="W22" s="54">
        <f t="shared" si="4"/>
        <v>0</v>
      </c>
      <c r="X22" s="77" t="str">
        <f t="shared" si="5"/>
        <v/>
      </c>
      <c r="Y22" s="66"/>
    </row>
    <row r="23" spans="1:25" ht="15.75" customHeight="1">
      <c r="A23" s="33" t="str">
        <f>'Cap-Scores'!B24</f>
        <v>c20</v>
      </c>
      <c r="B23" s="46" t="str">
        <f>'Cap-Scores'!C24</f>
        <v>Eye evisceration</v>
      </c>
      <c r="C23" s="35">
        <f>'Cap-Scores'!E24</f>
        <v>30.72</v>
      </c>
      <c r="E23" s="70">
        <v>14</v>
      </c>
      <c r="F23" s="92"/>
      <c r="G23" s="83"/>
      <c r="H23" s="56">
        <f t="shared" si="6"/>
        <v>0</v>
      </c>
      <c r="I23" s="77" t="str">
        <f t="shared" si="0"/>
        <v/>
      </c>
      <c r="J23" s="55"/>
      <c r="K23" s="92"/>
      <c r="L23" s="83"/>
      <c r="M23" s="54">
        <f t="shared" si="7"/>
        <v>0</v>
      </c>
      <c r="N23" s="77" t="str">
        <f t="shared" si="1"/>
        <v/>
      </c>
      <c r="O23" s="55"/>
      <c r="P23" s="92"/>
      <c r="Q23" s="83"/>
      <c r="R23" s="54">
        <f t="shared" si="2"/>
        <v>0</v>
      </c>
      <c r="S23" s="77" t="str">
        <f t="shared" si="3"/>
        <v/>
      </c>
      <c r="T23" s="55"/>
      <c r="U23" s="92"/>
      <c r="V23" s="83"/>
      <c r="W23" s="54">
        <f t="shared" si="4"/>
        <v>0</v>
      </c>
      <c r="X23" s="77" t="str">
        <f t="shared" si="5"/>
        <v/>
      </c>
      <c r="Y23" s="66"/>
    </row>
    <row r="24" spans="1:25" ht="15.75" customHeight="1">
      <c r="A24" s="33" t="str">
        <f>'Cap-Scores'!B25</f>
        <v>c21</v>
      </c>
      <c r="B24" s="46" t="str">
        <f>'Cap-Scores'!C25</f>
        <v>Eye orbital biopsy</v>
      </c>
      <c r="C24" s="35">
        <f>'Cap-Scores'!E25</f>
        <v>49.92</v>
      </c>
      <c r="E24" s="70">
        <v>15</v>
      </c>
      <c r="F24" s="92"/>
      <c r="G24" s="83"/>
      <c r="H24" s="56">
        <f t="shared" si="6"/>
        <v>0</v>
      </c>
      <c r="I24" s="77" t="str">
        <f t="shared" si="0"/>
        <v/>
      </c>
      <c r="J24" s="55"/>
      <c r="K24" s="92"/>
      <c r="L24" s="83"/>
      <c r="M24" s="54">
        <f t="shared" si="7"/>
        <v>0</v>
      </c>
      <c r="N24" s="77" t="str">
        <f t="shared" si="1"/>
        <v/>
      </c>
      <c r="O24" s="55"/>
      <c r="P24" s="92"/>
      <c r="Q24" s="83"/>
      <c r="R24" s="54">
        <f t="shared" si="2"/>
        <v>0</v>
      </c>
      <c r="S24" s="77" t="str">
        <f t="shared" si="3"/>
        <v/>
      </c>
      <c r="T24" s="55"/>
      <c r="U24" s="92"/>
      <c r="V24" s="83"/>
      <c r="W24" s="54">
        <f t="shared" si="4"/>
        <v>0</v>
      </c>
      <c r="X24" s="77" t="str">
        <f t="shared" si="5"/>
        <v/>
      </c>
      <c r="Y24" s="66"/>
    </row>
    <row r="25" spans="1:25" ht="15.75" customHeight="1">
      <c r="A25" s="33" t="str">
        <f>'Cap-Scores'!B26</f>
        <v>c22</v>
      </c>
      <c r="B25" s="46" t="str">
        <f>'Cap-Scores'!C26</f>
        <v>Eyelid resection (Slo-Moh)</v>
      </c>
      <c r="C25" s="35">
        <f>'Cap-Scores'!E26</f>
        <v>71.424000000000007</v>
      </c>
      <c r="E25" s="70">
        <v>16</v>
      </c>
      <c r="F25" s="92"/>
      <c r="G25" s="83"/>
      <c r="H25" s="56">
        <f t="shared" si="6"/>
        <v>0</v>
      </c>
      <c r="I25" s="77" t="str">
        <f t="shared" si="0"/>
        <v/>
      </c>
      <c r="J25" s="55"/>
      <c r="K25" s="92"/>
      <c r="L25" s="83"/>
      <c r="M25" s="54">
        <f t="shared" si="7"/>
        <v>0</v>
      </c>
      <c r="N25" s="77" t="str">
        <f t="shared" si="1"/>
        <v/>
      </c>
      <c r="O25" s="55"/>
      <c r="P25" s="92"/>
      <c r="Q25" s="83"/>
      <c r="R25" s="54">
        <f t="shared" si="2"/>
        <v>0</v>
      </c>
      <c r="S25" s="77" t="str">
        <f t="shared" si="3"/>
        <v/>
      </c>
      <c r="T25" s="55"/>
      <c r="U25" s="92"/>
      <c r="V25" s="83"/>
      <c r="W25" s="54">
        <f t="shared" si="4"/>
        <v>0</v>
      </c>
      <c r="X25" s="77" t="str">
        <f t="shared" si="5"/>
        <v/>
      </c>
      <c r="Y25" s="66"/>
    </row>
    <row r="26" spans="1:25" ht="15.75" customHeight="1">
      <c r="A26" s="33" t="str">
        <f>'Cap-Scores'!B27</f>
        <v>c23</v>
      </c>
      <c r="B26" s="46" t="str">
        <f>'Cap-Scores'!C27</f>
        <v>Eyelid skin biopsy</v>
      </c>
      <c r="C26" s="35">
        <f>'Cap-Scores'!E27</f>
        <v>17.777777777777779</v>
      </c>
      <c r="E26" s="70">
        <v>17</v>
      </c>
      <c r="F26" s="92"/>
      <c r="G26" s="83"/>
      <c r="H26" s="56">
        <f t="shared" si="6"/>
        <v>0</v>
      </c>
      <c r="I26" s="77" t="str">
        <f t="shared" si="0"/>
        <v/>
      </c>
      <c r="J26" s="55"/>
      <c r="K26" s="92"/>
      <c r="L26" s="83"/>
      <c r="M26" s="54">
        <f t="shared" si="7"/>
        <v>0</v>
      </c>
      <c r="N26" s="77" t="str">
        <f t="shared" si="1"/>
        <v/>
      </c>
      <c r="O26" s="55"/>
      <c r="P26" s="92"/>
      <c r="Q26" s="83"/>
      <c r="R26" s="54">
        <f t="shared" si="2"/>
        <v>0</v>
      </c>
      <c r="S26" s="77" t="str">
        <f t="shared" si="3"/>
        <v/>
      </c>
      <c r="T26" s="55"/>
      <c r="U26" s="92"/>
      <c r="V26" s="83"/>
      <c r="W26" s="54">
        <f t="shared" si="4"/>
        <v>0</v>
      </c>
      <c r="X26" s="77" t="str">
        <f t="shared" si="5"/>
        <v/>
      </c>
      <c r="Y26" s="66"/>
    </row>
    <row r="27" spans="1:25" ht="15.75" customHeight="1">
      <c r="A27" s="33" t="str">
        <f>'Cap-Scores'!B28</f>
        <v>c24</v>
      </c>
      <c r="B27" s="46" t="str">
        <f>'Cap-Scores'!C28</f>
        <v>Germ cell tumour</v>
      </c>
      <c r="C27" s="35">
        <f>'Cap-Scores'!E28</f>
        <v>113.664</v>
      </c>
      <c r="E27" s="70">
        <v>18</v>
      </c>
      <c r="F27" s="92"/>
      <c r="G27" s="83"/>
      <c r="H27" s="56">
        <f t="shared" si="6"/>
        <v>0</v>
      </c>
      <c r="I27" s="77" t="str">
        <f t="shared" si="0"/>
        <v/>
      </c>
      <c r="J27" s="55"/>
      <c r="K27" s="92"/>
      <c r="L27" s="83"/>
      <c r="M27" s="54">
        <f t="shared" si="7"/>
        <v>0</v>
      </c>
      <c r="N27" s="77" t="str">
        <f t="shared" si="1"/>
        <v/>
      </c>
      <c r="O27" s="55"/>
      <c r="P27" s="92"/>
      <c r="Q27" s="83"/>
      <c r="R27" s="54">
        <f t="shared" si="2"/>
        <v>0</v>
      </c>
      <c r="S27" s="77" t="str">
        <f t="shared" si="3"/>
        <v/>
      </c>
      <c r="T27" s="55"/>
      <c r="U27" s="92"/>
      <c r="V27" s="83"/>
      <c r="W27" s="54">
        <f t="shared" si="4"/>
        <v>0</v>
      </c>
      <c r="X27" s="77" t="str">
        <f t="shared" si="5"/>
        <v/>
      </c>
      <c r="Y27" s="66"/>
    </row>
    <row r="28" spans="1:25" ht="15.75" customHeight="1">
      <c r="A28" s="33" t="str">
        <f>'Cap-Scores'!B29</f>
        <v>c25</v>
      </c>
      <c r="B28" s="46" t="str">
        <f>'Cap-Scores'!C29</f>
        <v>Glioma</v>
      </c>
      <c r="C28" s="35">
        <f>'Cap-Scores'!E29</f>
        <v>92.704581818181808</v>
      </c>
      <c r="E28" s="70">
        <v>19</v>
      </c>
      <c r="F28" s="92"/>
      <c r="G28" s="83"/>
      <c r="H28" s="56">
        <f t="shared" si="6"/>
        <v>0</v>
      </c>
      <c r="I28" s="77" t="str">
        <f t="shared" si="0"/>
        <v/>
      </c>
      <c r="J28" s="55"/>
      <c r="K28" s="92"/>
      <c r="L28" s="83"/>
      <c r="M28" s="54">
        <f t="shared" si="7"/>
        <v>0</v>
      </c>
      <c r="N28" s="77" t="str">
        <f t="shared" si="1"/>
        <v/>
      </c>
      <c r="O28" s="55"/>
      <c r="P28" s="92"/>
      <c r="Q28" s="83"/>
      <c r="R28" s="54">
        <f t="shared" si="2"/>
        <v>0</v>
      </c>
      <c r="S28" s="77" t="str">
        <f t="shared" si="3"/>
        <v/>
      </c>
      <c r="T28" s="55"/>
      <c r="U28" s="92"/>
      <c r="V28" s="83"/>
      <c r="W28" s="54">
        <f t="shared" si="4"/>
        <v>0</v>
      </c>
      <c r="X28" s="77" t="str">
        <f t="shared" si="5"/>
        <v/>
      </c>
      <c r="Y28" s="66"/>
    </row>
    <row r="29" spans="1:25" ht="15.75" customHeight="1">
      <c r="A29" s="33" t="str">
        <f>'Cap-Scores'!B30</f>
        <v>c26</v>
      </c>
      <c r="B29" s="46" t="str">
        <f>'Cap-Scores'!C30</f>
        <v>Haemorrhage/ICH/SDH (no tumour)</v>
      </c>
      <c r="C29" s="35">
        <f>'Cap-Scores'!E30</f>
        <v>67.071999999999747</v>
      </c>
      <c r="E29" s="70">
        <v>20</v>
      </c>
      <c r="F29" s="92"/>
      <c r="G29" s="83"/>
      <c r="H29" s="56">
        <f t="shared" si="6"/>
        <v>0</v>
      </c>
      <c r="I29" s="77" t="str">
        <f t="shared" si="0"/>
        <v/>
      </c>
      <c r="J29" s="55"/>
      <c r="K29" s="92"/>
      <c r="L29" s="83"/>
      <c r="M29" s="54">
        <f t="shared" si="7"/>
        <v>0</v>
      </c>
      <c r="N29" s="77" t="str">
        <f t="shared" si="1"/>
        <v/>
      </c>
      <c r="O29" s="55"/>
      <c r="P29" s="92"/>
      <c r="Q29" s="83"/>
      <c r="R29" s="54">
        <f t="shared" si="2"/>
        <v>0</v>
      </c>
      <c r="S29" s="77" t="str">
        <f t="shared" si="3"/>
        <v/>
      </c>
      <c r="T29" s="55"/>
      <c r="U29" s="92"/>
      <c r="V29" s="83"/>
      <c r="W29" s="54">
        <f t="shared" si="4"/>
        <v>0</v>
      </c>
      <c r="X29" s="77" t="str">
        <f t="shared" si="5"/>
        <v/>
      </c>
      <c r="Y29" s="66"/>
    </row>
    <row r="30" spans="1:25" ht="15.75" customHeight="1">
      <c r="A30" s="33" t="str">
        <f>'Cap-Scores'!B31</f>
        <v>c27</v>
      </c>
      <c r="B30" s="46" t="str">
        <f>'Cap-Scores'!C31</f>
        <v>Hippocampus resection</v>
      </c>
      <c r="C30" s="35">
        <f>'Cap-Scores'!E31</f>
        <v>125.95199999999998</v>
      </c>
      <c r="E30" s="70">
        <v>21</v>
      </c>
      <c r="F30" s="92"/>
      <c r="G30" s="83"/>
      <c r="H30" s="56">
        <f t="shared" si="6"/>
        <v>0</v>
      </c>
      <c r="I30" s="77" t="str">
        <f t="shared" si="0"/>
        <v/>
      </c>
      <c r="J30" s="55"/>
      <c r="K30" s="92"/>
      <c r="L30" s="83"/>
      <c r="M30" s="54">
        <f t="shared" si="7"/>
        <v>0</v>
      </c>
      <c r="N30" s="77" t="str">
        <f t="shared" si="1"/>
        <v/>
      </c>
      <c r="O30" s="55"/>
      <c r="P30" s="92"/>
      <c r="Q30" s="83"/>
      <c r="R30" s="54">
        <f t="shared" si="2"/>
        <v>0</v>
      </c>
      <c r="S30" s="77" t="str">
        <f t="shared" si="3"/>
        <v/>
      </c>
      <c r="T30" s="55"/>
      <c r="U30" s="92"/>
      <c r="V30" s="83"/>
      <c r="W30" s="54">
        <f t="shared" si="4"/>
        <v>0</v>
      </c>
      <c r="X30" s="77" t="str">
        <f t="shared" si="5"/>
        <v/>
      </c>
      <c r="Y30" s="66"/>
    </row>
    <row r="31" spans="1:25" ht="15.75" customHeight="1">
      <c r="A31" s="33" t="str">
        <f>'Cap-Scores'!B32</f>
        <v>c28</v>
      </c>
      <c r="B31" s="46" t="str">
        <f>'Cap-Scores'!C32</f>
        <v>Inadequate sample (H&amp;E only)</v>
      </c>
      <c r="C31" s="35">
        <f>'Cap-Scores'!E32</f>
        <v>13.055999999999999</v>
      </c>
      <c r="E31" s="70">
        <v>22</v>
      </c>
      <c r="F31" s="92"/>
      <c r="G31" s="83"/>
      <c r="H31" s="56">
        <f t="shared" si="6"/>
        <v>0</v>
      </c>
      <c r="I31" s="77" t="str">
        <f t="shared" si="0"/>
        <v/>
      </c>
      <c r="J31" s="55"/>
      <c r="K31" s="92"/>
      <c r="L31" s="83"/>
      <c r="M31" s="54">
        <f t="shared" si="7"/>
        <v>0</v>
      </c>
      <c r="N31" s="77" t="str">
        <f t="shared" si="1"/>
        <v/>
      </c>
      <c r="O31" s="55"/>
      <c r="P31" s="92"/>
      <c r="Q31" s="83"/>
      <c r="R31" s="54">
        <f t="shared" si="2"/>
        <v>0</v>
      </c>
      <c r="S31" s="77" t="str">
        <f t="shared" si="3"/>
        <v/>
      </c>
      <c r="T31" s="55"/>
      <c r="U31" s="92"/>
      <c r="V31" s="83"/>
      <c r="W31" s="54">
        <f t="shared" si="4"/>
        <v>0</v>
      </c>
      <c r="X31" s="77" t="str">
        <f t="shared" si="5"/>
        <v/>
      </c>
      <c r="Y31" s="66"/>
    </row>
    <row r="32" spans="1:25" ht="15.75" customHeight="1">
      <c r="A32" s="33" t="str">
        <f>'Cap-Scores'!B33</f>
        <v>c29</v>
      </c>
      <c r="B32" s="46" t="str">
        <f>'Cap-Scores'!C33</f>
        <v>Intraoperative frozen section (per part)</v>
      </c>
      <c r="C32" s="35">
        <f>'Cap-Scores'!E33</f>
        <v>21.248000000000001</v>
      </c>
      <c r="E32" s="70">
        <v>23</v>
      </c>
      <c r="F32" s="92"/>
      <c r="G32" s="83"/>
      <c r="H32" s="56">
        <f t="shared" si="6"/>
        <v>0</v>
      </c>
      <c r="I32" s="77" t="str">
        <f t="shared" si="0"/>
        <v/>
      </c>
      <c r="J32" s="55"/>
      <c r="K32" s="92"/>
      <c r="L32" s="83"/>
      <c r="M32" s="54">
        <f t="shared" si="7"/>
        <v>0</v>
      </c>
      <c r="N32" s="77" t="str">
        <f t="shared" si="1"/>
        <v/>
      </c>
      <c r="O32" s="55"/>
      <c r="P32" s="92"/>
      <c r="Q32" s="83"/>
      <c r="R32" s="54">
        <f t="shared" si="2"/>
        <v>0</v>
      </c>
      <c r="S32" s="77" t="str">
        <f t="shared" si="3"/>
        <v/>
      </c>
      <c r="T32" s="55"/>
      <c r="U32" s="92"/>
      <c r="V32" s="83"/>
      <c r="W32" s="54">
        <f t="shared" si="4"/>
        <v>0</v>
      </c>
      <c r="X32" s="77" t="str">
        <f t="shared" si="5"/>
        <v/>
      </c>
      <c r="Y32" s="66"/>
    </row>
    <row r="33" spans="1:25" ht="15.75" customHeight="1">
      <c r="A33" s="33" t="str">
        <f>'Cap-Scores'!B34</f>
        <v>c30</v>
      </c>
      <c r="B33" s="46" t="str">
        <f>'Cap-Scores'!C34</f>
        <v>Intraoperative smear (per part)</v>
      </c>
      <c r="C33" s="35">
        <f>'Cap-Scores'!E34</f>
        <v>29.074285714285747</v>
      </c>
      <c r="E33" s="70">
        <v>24</v>
      </c>
      <c r="F33" s="92"/>
      <c r="G33" s="83"/>
      <c r="H33" s="56">
        <f t="shared" si="6"/>
        <v>0</v>
      </c>
      <c r="I33" s="77" t="str">
        <f t="shared" si="0"/>
        <v/>
      </c>
      <c r="J33" s="55"/>
      <c r="K33" s="92"/>
      <c r="L33" s="83"/>
      <c r="M33" s="54">
        <f t="shared" si="7"/>
        <v>0</v>
      </c>
      <c r="N33" s="77" t="str">
        <f t="shared" si="1"/>
        <v/>
      </c>
      <c r="O33" s="55"/>
      <c r="P33" s="92"/>
      <c r="Q33" s="83"/>
      <c r="R33" s="54">
        <f t="shared" si="2"/>
        <v>0</v>
      </c>
      <c r="S33" s="77" t="str">
        <f t="shared" si="3"/>
        <v/>
      </c>
      <c r="T33" s="55"/>
      <c r="U33" s="92"/>
      <c r="V33" s="83"/>
      <c r="W33" s="54">
        <f t="shared" si="4"/>
        <v>0</v>
      </c>
      <c r="X33" s="77" t="str">
        <f t="shared" si="5"/>
        <v/>
      </c>
      <c r="Y33" s="66"/>
    </row>
    <row r="34" spans="1:25" ht="15.75" customHeight="1">
      <c r="A34" s="33" t="str">
        <f>'Cap-Scores'!B35</f>
        <v>c31</v>
      </c>
      <c r="B34" s="46" t="str">
        <f>'Cap-Scores'!C35</f>
        <v>Lesion - NOS (basic)</v>
      </c>
      <c r="C34" s="35">
        <f>'Cap-Scores'!E35</f>
        <v>38.975999999999999</v>
      </c>
      <c r="E34" s="70">
        <v>25</v>
      </c>
      <c r="F34" s="92"/>
      <c r="G34" s="83"/>
      <c r="H34" s="56">
        <f t="shared" si="6"/>
        <v>0</v>
      </c>
      <c r="I34" s="77" t="str">
        <f t="shared" si="0"/>
        <v/>
      </c>
      <c r="J34" s="55"/>
      <c r="K34" s="92"/>
      <c r="L34" s="83"/>
      <c r="M34" s="54">
        <f t="shared" si="7"/>
        <v>0</v>
      </c>
      <c r="N34" s="77" t="str">
        <f t="shared" si="1"/>
        <v/>
      </c>
      <c r="O34" s="55"/>
      <c r="P34" s="92"/>
      <c r="Q34" s="83"/>
      <c r="R34" s="54">
        <f t="shared" si="2"/>
        <v>0</v>
      </c>
      <c r="S34" s="77" t="str">
        <f t="shared" si="3"/>
        <v/>
      </c>
      <c r="T34" s="55"/>
      <c r="U34" s="92"/>
      <c r="V34" s="83"/>
      <c r="W34" s="54">
        <f t="shared" si="4"/>
        <v>0</v>
      </c>
      <c r="X34" s="77" t="str">
        <f t="shared" si="5"/>
        <v/>
      </c>
      <c r="Y34" s="66"/>
    </row>
    <row r="35" spans="1:25" ht="15.75" customHeight="1">
      <c r="A35" s="33" t="str">
        <f>'Cap-Scores'!B36</f>
        <v>c32</v>
      </c>
      <c r="B35" s="46" t="str">
        <f>'Cap-Scores'!C36</f>
        <v>Lesion - NOS (complex)</v>
      </c>
      <c r="C35" s="35">
        <f>'Cap-Scores'!E36</f>
        <v>202.49599999999998</v>
      </c>
      <c r="E35" s="70">
        <v>26</v>
      </c>
      <c r="F35" s="92"/>
      <c r="G35" s="83"/>
      <c r="H35" s="56">
        <f t="shared" si="6"/>
        <v>0</v>
      </c>
      <c r="I35" s="77" t="str">
        <f t="shared" si="0"/>
        <v/>
      </c>
      <c r="J35" s="55"/>
      <c r="K35" s="92"/>
      <c r="L35" s="83"/>
      <c r="M35" s="54">
        <f t="shared" si="7"/>
        <v>0</v>
      </c>
      <c r="N35" s="77" t="str">
        <f t="shared" si="1"/>
        <v/>
      </c>
      <c r="O35" s="55"/>
      <c r="P35" s="92"/>
      <c r="Q35" s="83"/>
      <c r="R35" s="54">
        <f t="shared" si="2"/>
        <v>0</v>
      </c>
      <c r="S35" s="77" t="str">
        <f t="shared" si="3"/>
        <v/>
      </c>
      <c r="T35" s="55"/>
      <c r="U35" s="92"/>
      <c r="V35" s="83"/>
      <c r="W35" s="54">
        <f t="shared" si="4"/>
        <v>0</v>
      </c>
      <c r="X35" s="77" t="str">
        <f t="shared" si="5"/>
        <v/>
      </c>
      <c r="Y35" s="66"/>
    </row>
    <row r="36" spans="1:25" ht="15.75" customHeight="1">
      <c r="A36" s="33" t="str">
        <f>'Cap-Scores'!B37</f>
        <v>c33</v>
      </c>
      <c r="B36" s="46" t="str">
        <f>'Cap-Scores'!C37</f>
        <v>Lympho-histiocytic tumour (full IHC)</v>
      </c>
      <c r="C36" s="35">
        <f>'Cap-Scores'!E37</f>
        <v>95.122285714285709</v>
      </c>
      <c r="E36" s="70">
        <v>27</v>
      </c>
      <c r="F36" s="92"/>
      <c r="G36" s="83"/>
      <c r="H36" s="56">
        <f t="shared" si="6"/>
        <v>0</v>
      </c>
      <c r="I36" s="77" t="str">
        <f t="shared" si="0"/>
        <v/>
      </c>
      <c r="J36" s="55"/>
      <c r="K36" s="92"/>
      <c r="L36" s="83"/>
      <c r="M36" s="54">
        <f t="shared" si="7"/>
        <v>0</v>
      </c>
      <c r="N36" s="77" t="str">
        <f t="shared" si="1"/>
        <v/>
      </c>
      <c r="O36" s="55"/>
      <c r="P36" s="92"/>
      <c r="Q36" s="83"/>
      <c r="R36" s="54">
        <f t="shared" si="2"/>
        <v>0</v>
      </c>
      <c r="S36" s="77" t="str">
        <f t="shared" si="3"/>
        <v/>
      </c>
      <c r="T36" s="55"/>
      <c r="U36" s="92"/>
      <c r="V36" s="83"/>
      <c r="W36" s="54">
        <f t="shared" si="4"/>
        <v>0</v>
      </c>
      <c r="X36" s="77" t="str">
        <f t="shared" si="5"/>
        <v/>
      </c>
      <c r="Y36" s="66"/>
    </row>
    <row r="37" spans="1:25" ht="15.75" customHeight="1">
      <c r="A37" s="33" t="str">
        <f>'Cap-Scores'!B38</f>
        <v>c34</v>
      </c>
      <c r="B37" s="46" t="str">
        <f>'Cap-Scores'!C38</f>
        <v>Lympho-histiocytic tumour (refer HMDS)</v>
      </c>
      <c r="C37" s="35">
        <f>'Cap-Scores'!E38</f>
        <v>43.315199999999997</v>
      </c>
      <c r="E37" s="70">
        <v>28</v>
      </c>
      <c r="F37" s="92"/>
      <c r="G37" s="83"/>
      <c r="H37" s="56">
        <f t="shared" si="6"/>
        <v>0</v>
      </c>
      <c r="I37" s="77" t="str">
        <f t="shared" si="0"/>
        <v/>
      </c>
      <c r="J37" s="55"/>
      <c r="K37" s="92"/>
      <c r="L37" s="83"/>
      <c r="M37" s="54">
        <f t="shared" si="7"/>
        <v>0</v>
      </c>
      <c r="N37" s="77" t="str">
        <f t="shared" si="1"/>
        <v/>
      </c>
      <c r="O37" s="55"/>
      <c r="P37" s="92"/>
      <c r="Q37" s="83"/>
      <c r="R37" s="54">
        <f t="shared" si="2"/>
        <v>0</v>
      </c>
      <c r="S37" s="77" t="str">
        <f t="shared" si="3"/>
        <v/>
      </c>
      <c r="T37" s="55"/>
      <c r="U37" s="92"/>
      <c r="V37" s="83"/>
      <c r="W37" s="54">
        <f t="shared" si="4"/>
        <v>0</v>
      </c>
      <c r="X37" s="77" t="str">
        <f t="shared" si="5"/>
        <v/>
      </c>
      <c r="Y37" s="66"/>
    </row>
    <row r="38" spans="1:25" ht="15.75" customHeight="1">
      <c r="A38" s="33" t="str">
        <f>'Cap-Scores'!B39</f>
        <v>c35</v>
      </c>
      <c r="B38" s="46" t="str">
        <f>'Cap-Scores'!C39</f>
        <v>Meningioma/SFT</v>
      </c>
      <c r="C38" s="35">
        <f>'Cap-Scores'!E39</f>
        <v>44.962909090909093</v>
      </c>
      <c r="E38" s="70">
        <v>29</v>
      </c>
      <c r="F38" s="92"/>
      <c r="G38" s="83"/>
      <c r="H38" s="56">
        <f t="shared" si="6"/>
        <v>0</v>
      </c>
      <c r="I38" s="77" t="str">
        <f t="shared" si="0"/>
        <v/>
      </c>
      <c r="J38" s="55"/>
      <c r="K38" s="92"/>
      <c r="L38" s="83"/>
      <c r="M38" s="54">
        <f t="shared" si="7"/>
        <v>0</v>
      </c>
      <c r="N38" s="77" t="str">
        <f t="shared" si="1"/>
        <v/>
      </c>
      <c r="O38" s="55"/>
      <c r="P38" s="92"/>
      <c r="Q38" s="83"/>
      <c r="R38" s="54">
        <f t="shared" si="2"/>
        <v>0</v>
      </c>
      <c r="S38" s="77" t="str">
        <f t="shared" si="3"/>
        <v/>
      </c>
      <c r="T38" s="55"/>
      <c r="U38" s="92"/>
      <c r="V38" s="83"/>
      <c r="W38" s="54">
        <f t="shared" si="4"/>
        <v>0</v>
      </c>
      <c r="X38" s="77" t="str">
        <f t="shared" si="5"/>
        <v/>
      </c>
      <c r="Y38" s="66"/>
    </row>
    <row r="39" spans="1:25" ht="15.75" customHeight="1">
      <c r="A39" s="33" t="str">
        <f>'Cap-Scores'!B40</f>
        <v>c36</v>
      </c>
      <c r="B39" s="46" t="str">
        <f>'Cap-Scores'!C40</f>
        <v>Mesenchymal - haemangioblastoma</v>
      </c>
      <c r="C39" s="35">
        <f>'Cap-Scores'!E40</f>
        <v>42.623999999999995</v>
      </c>
      <c r="E39" s="70">
        <v>30</v>
      </c>
      <c r="F39" s="92"/>
      <c r="G39" s="83"/>
      <c r="H39" s="56">
        <f t="shared" si="6"/>
        <v>0</v>
      </c>
      <c r="I39" s="77" t="str">
        <f t="shared" si="0"/>
        <v/>
      </c>
      <c r="J39" s="55"/>
      <c r="K39" s="92"/>
      <c r="L39" s="83"/>
      <c r="M39" s="54">
        <f t="shared" si="7"/>
        <v>0</v>
      </c>
      <c r="N39" s="77" t="str">
        <f t="shared" si="1"/>
        <v/>
      </c>
      <c r="O39" s="55"/>
      <c r="P39" s="92"/>
      <c r="Q39" s="83"/>
      <c r="R39" s="54">
        <f t="shared" si="2"/>
        <v>0</v>
      </c>
      <c r="S39" s="77" t="str">
        <f t="shared" si="3"/>
        <v/>
      </c>
      <c r="T39" s="55"/>
      <c r="U39" s="92"/>
      <c r="V39" s="83"/>
      <c r="W39" s="54">
        <f t="shared" si="4"/>
        <v>0</v>
      </c>
      <c r="X39" s="77" t="str">
        <f t="shared" si="5"/>
        <v/>
      </c>
      <c r="Y39" s="66"/>
    </row>
    <row r="40" spans="1:25" ht="15.75" customHeight="1">
      <c r="A40" s="33" t="str">
        <f>'Cap-Scores'!B41</f>
        <v>c37</v>
      </c>
      <c r="B40" s="46" t="str">
        <f>'Cap-Scores'!C41</f>
        <v>Mesenchymal - other tumour (excld bone)</v>
      </c>
      <c r="C40" s="35">
        <f>'Cap-Scores'!E41</f>
        <v>87.551999999999992</v>
      </c>
      <c r="E40" s="70">
        <v>31</v>
      </c>
      <c r="F40" s="92"/>
      <c r="G40" s="83"/>
      <c r="H40" s="56">
        <f t="shared" si="6"/>
        <v>0</v>
      </c>
      <c r="I40" s="77" t="str">
        <f t="shared" si="0"/>
        <v/>
      </c>
      <c r="J40" s="55"/>
      <c r="K40" s="92"/>
      <c r="L40" s="83"/>
      <c r="M40" s="54">
        <f t="shared" si="7"/>
        <v>0</v>
      </c>
      <c r="N40" s="77" t="str">
        <f t="shared" si="1"/>
        <v/>
      </c>
      <c r="O40" s="55"/>
      <c r="P40" s="92"/>
      <c r="Q40" s="83"/>
      <c r="R40" s="54">
        <f t="shared" si="2"/>
        <v>0</v>
      </c>
      <c r="S40" s="77" t="str">
        <f t="shared" si="3"/>
        <v/>
      </c>
      <c r="T40" s="55"/>
      <c r="U40" s="92"/>
      <c r="V40" s="83"/>
      <c r="W40" s="54">
        <f t="shared" si="4"/>
        <v>0</v>
      </c>
      <c r="X40" s="77" t="str">
        <f t="shared" si="5"/>
        <v/>
      </c>
      <c r="Y40" s="66"/>
    </row>
    <row r="41" spans="1:25" ht="15.75" customHeight="1">
      <c r="A41" s="33" t="str">
        <f>'Cap-Scores'!B42</f>
        <v>c38</v>
      </c>
      <c r="B41" s="46" t="str">
        <f>'Cap-Scores'!C42</f>
        <v>Mesenchymal - vascular tumour</v>
      </c>
      <c r="C41" s="35">
        <f>'Cap-Scores'!E42</f>
        <v>56.832000000000001</v>
      </c>
      <c r="E41" s="70">
        <v>32</v>
      </c>
      <c r="F41" s="92"/>
      <c r="G41" s="83"/>
      <c r="H41" s="56">
        <f t="shared" si="6"/>
        <v>0</v>
      </c>
      <c r="I41" s="77" t="str">
        <f t="shared" si="0"/>
        <v/>
      </c>
      <c r="J41" s="55"/>
      <c r="K41" s="92"/>
      <c r="L41" s="83"/>
      <c r="M41" s="54">
        <f t="shared" si="7"/>
        <v>0</v>
      </c>
      <c r="N41" s="77" t="str">
        <f t="shared" si="1"/>
        <v/>
      </c>
      <c r="O41" s="55"/>
      <c r="P41" s="92"/>
      <c r="Q41" s="83"/>
      <c r="R41" s="54">
        <f t="shared" si="2"/>
        <v>0</v>
      </c>
      <c r="S41" s="77" t="str">
        <f t="shared" si="3"/>
        <v/>
      </c>
      <c r="T41" s="55"/>
      <c r="U41" s="92"/>
      <c r="V41" s="83"/>
      <c r="W41" s="54">
        <f t="shared" si="4"/>
        <v>0</v>
      </c>
      <c r="X41" s="77" t="str">
        <f t="shared" si="5"/>
        <v/>
      </c>
      <c r="Y41" s="66"/>
    </row>
    <row r="42" spans="1:25" ht="15.75" customHeight="1">
      <c r="A42" s="33" t="str">
        <f>'Cap-Scores'!B43</f>
        <v>c39</v>
      </c>
      <c r="B42" s="46" t="str">
        <f>'Cap-Scores'!C43</f>
        <v>Metastatic lesion (basic)</v>
      </c>
      <c r="C42" s="35">
        <f>'Cap-Scores'!E43</f>
        <v>51.93268965517241</v>
      </c>
      <c r="E42" s="70">
        <v>33</v>
      </c>
      <c r="F42" s="92"/>
      <c r="G42" s="83"/>
      <c r="H42" s="56">
        <f t="shared" si="6"/>
        <v>0</v>
      </c>
      <c r="I42" s="77" t="str">
        <f t="shared" ref="I42:I73" si="8">LEFT(IFERROR(VLOOKUP(G42,$A$4:$C$113,2,FALSE),""),13)</f>
        <v/>
      </c>
      <c r="J42" s="55"/>
      <c r="K42" s="92"/>
      <c r="L42" s="83"/>
      <c r="M42" s="54">
        <f t="shared" si="7"/>
        <v>0</v>
      </c>
      <c r="N42" s="77" t="str">
        <f t="shared" si="1"/>
        <v/>
      </c>
      <c r="O42" s="55"/>
      <c r="P42" s="92"/>
      <c r="Q42" s="83"/>
      <c r="R42" s="54">
        <f t="shared" si="2"/>
        <v>0</v>
      </c>
      <c r="S42" s="77" t="str">
        <f t="shared" si="3"/>
        <v/>
      </c>
      <c r="T42" s="55"/>
      <c r="U42" s="92"/>
      <c r="V42" s="83"/>
      <c r="W42" s="54">
        <f t="shared" si="4"/>
        <v>0</v>
      </c>
      <c r="X42" s="77" t="str">
        <f t="shared" si="5"/>
        <v/>
      </c>
      <c r="Y42" s="66"/>
    </row>
    <row r="43" spans="1:25" ht="15.75" customHeight="1">
      <c r="A43" s="33" t="str">
        <f>'Cap-Scores'!B44</f>
        <v>c40</v>
      </c>
      <c r="B43" s="46" t="str">
        <f>'Cap-Scores'!C44</f>
        <v xml:space="preserve">Metastatic lesion (complex) </v>
      </c>
      <c r="C43" s="35">
        <f>'Cap-Scores'!E44</f>
        <v>168.68072727272727</v>
      </c>
      <c r="E43" s="70">
        <v>34</v>
      </c>
      <c r="F43" s="92"/>
      <c r="G43" s="83"/>
      <c r="H43" s="56">
        <f t="shared" si="6"/>
        <v>0</v>
      </c>
      <c r="I43" s="77" t="str">
        <f t="shared" si="8"/>
        <v/>
      </c>
      <c r="J43" s="55"/>
      <c r="K43" s="92"/>
      <c r="L43" s="83"/>
      <c r="M43" s="54">
        <f t="shared" si="7"/>
        <v>0</v>
      </c>
      <c r="N43" s="77" t="str">
        <f t="shared" si="1"/>
        <v/>
      </c>
      <c r="O43" s="55"/>
      <c r="P43" s="92"/>
      <c r="Q43" s="83"/>
      <c r="R43" s="54">
        <f t="shared" si="2"/>
        <v>0</v>
      </c>
      <c r="S43" s="77" t="str">
        <f t="shared" si="3"/>
        <v/>
      </c>
      <c r="T43" s="55"/>
      <c r="U43" s="92"/>
      <c r="V43" s="83"/>
      <c r="W43" s="54">
        <f t="shared" si="4"/>
        <v>0</v>
      </c>
      <c r="X43" s="77" t="str">
        <f t="shared" si="5"/>
        <v/>
      </c>
      <c r="Y43" s="66"/>
    </row>
    <row r="44" spans="1:25" ht="15.75" customHeight="1">
      <c r="A44" s="33" t="str">
        <f>'Cap-Scores'!B45</f>
        <v>c41</v>
      </c>
      <c r="B44" s="46" t="str">
        <f>'Cap-Scores'!C45</f>
        <v>Muscle - fixed tissue only</v>
      </c>
      <c r="C44" s="35">
        <f>'Cap-Scores'!E45</f>
        <v>57.599999999999994</v>
      </c>
      <c r="E44" s="70">
        <v>35</v>
      </c>
      <c r="F44" s="92"/>
      <c r="G44" s="83"/>
      <c r="H44" s="56">
        <f t="shared" si="6"/>
        <v>0</v>
      </c>
      <c r="I44" s="77" t="str">
        <f t="shared" si="8"/>
        <v/>
      </c>
      <c r="J44" s="55"/>
      <c r="K44" s="92"/>
      <c r="L44" s="83"/>
      <c r="M44" s="54">
        <f t="shared" si="7"/>
        <v>0</v>
      </c>
      <c r="N44" s="77" t="str">
        <f t="shared" si="1"/>
        <v/>
      </c>
      <c r="O44" s="55"/>
      <c r="P44" s="92"/>
      <c r="Q44" s="83"/>
      <c r="R44" s="54">
        <f t="shared" si="2"/>
        <v>0</v>
      </c>
      <c r="S44" s="77" t="str">
        <f t="shared" si="3"/>
        <v/>
      </c>
      <c r="T44" s="55"/>
      <c r="U44" s="92"/>
      <c r="V44" s="83"/>
      <c r="W44" s="54">
        <f t="shared" si="4"/>
        <v>0</v>
      </c>
      <c r="X44" s="77" t="str">
        <f t="shared" si="5"/>
        <v/>
      </c>
      <c r="Y44" s="66"/>
    </row>
    <row r="45" spans="1:25" ht="15.75" customHeight="1">
      <c r="A45" s="33" t="str">
        <f>'Cap-Scores'!B46</f>
        <v>c42</v>
      </c>
      <c r="B45" s="46" t="str">
        <f>'Cap-Scores'!C46</f>
        <v>Muscle - panel</v>
      </c>
      <c r="C45" s="35">
        <f>'Cap-Scores'!E46</f>
        <v>191.53919999999999</v>
      </c>
      <c r="E45" s="70">
        <v>36</v>
      </c>
      <c r="F45" s="92"/>
      <c r="G45" s="83"/>
      <c r="H45" s="56">
        <f t="shared" si="6"/>
        <v>0</v>
      </c>
      <c r="I45" s="77" t="str">
        <f t="shared" si="8"/>
        <v/>
      </c>
      <c r="J45" s="55"/>
      <c r="K45" s="92"/>
      <c r="L45" s="83"/>
      <c r="M45" s="54">
        <f t="shared" si="7"/>
        <v>0</v>
      </c>
      <c r="N45" s="77" t="str">
        <f t="shared" si="1"/>
        <v/>
      </c>
      <c r="O45" s="55"/>
      <c r="P45" s="92"/>
      <c r="Q45" s="83"/>
      <c r="R45" s="54">
        <f t="shared" si="2"/>
        <v>0</v>
      </c>
      <c r="S45" s="77" t="str">
        <f t="shared" si="3"/>
        <v/>
      </c>
      <c r="T45" s="55"/>
      <c r="U45" s="92"/>
      <c r="V45" s="83"/>
      <c r="W45" s="54">
        <f t="shared" si="4"/>
        <v>0</v>
      </c>
      <c r="X45" s="77" t="str">
        <f t="shared" si="5"/>
        <v/>
      </c>
      <c r="Y45" s="66"/>
    </row>
    <row r="46" spans="1:25" ht="15.75" customHeight="1">
      <c r="A46" s="33" t="str">
        <f>'Cap-Scores'!B47</f>
        <v>c43</v>
      </c>
      <c r="B46" s="46" t="str">
        <f>'Cap-Scores'!C47</f>
        <v>Nerve - panel</v>
      </c>
      <c r="C46" s="35">
        <f>'Cap-Scores'!E47</f>
        <v>87.551999999999992</v>
      </c>
      <c r="E46" s="70">
        <v>37</v>
      </c>
      <c r="F46" s="92"/>
      <c r="G46" s="83"/>
      <c r="H46" s="56">
        <f t="shared" si="6"/>
        <v>0</v>
      </c>
      <c r="I46" s="77" t="str">
        <f t="shared" si="8"/>
        <v/>
      </c>
      <c r="J46" s="55"/>
      <c r="K46" s="92"/>
      <c r="L46" s="83"/>
      <c r="M46" s="54">
        <f t="shared" si="7"/>
        <v>0</v>
      </c>
      <c r="N46" s="77" t="str">
        <f t="shared" si="1"/>
        <v/>
      </c>
      <c r="O46" s="55"/>
      <c r="P46" s="92"/>
      <c r="Q46" s="83"/>
      <c r="R46" s="54">
        <f t="shared" si="2"/>
        <v>0</v>
      </c>
      <c r="S46" s="77" t="str">
        <f t="shared" si="3"/>
        <v/>
      </c>
      <c r="T46" s="55"/>
      <c r="U46" s="92"/>
      <c r="V46" s="83"/>
      <c r="W46" s="54">
        <f t="shared" si="4"/>
        <v>0</v>
      </c>
      <c r="X46" s="77" t="str">
        <f t="shared" si="5"/>
        <v/>
      </c>
      <c r="Y46" s="66"/>
    </row>
    <row r="47" spans="1:25" ht="15.75" customHeight="1">
      <c r="A47" s="33" t="str">
        <f>'Cap-Scores'!B48</f>
        <v>c44</v>
      </c>
      <c r="B47" s="46" t="str">
        <f>'Cap-Scores'!C48</f>
        <v>Nerve/muscle - resin semi-thin</v>
      </c>
      <c r="C47" s="35">
        <f>'Cap-Scores'!E48</f>
        <v>28.415999999999997</v>
      </c>
      <c r="E47" s="70">
        <v>38</v>
      </c>
      <c r="F47" s="92"/>
      <c r="G47" s="83"/>
      <c r="H47" s="56">
        <f t="shared" si="6"/>
        <v>0</v>
      </c>
      <c r="I47" s="77" t="str">
        <f t="shared" si="8"/>
        <v/>
      </c>
      <c r="J47" s="55"/>
      <c r="K47" s="92"/>
      <c r="L47" s="83"/>
      <c r="M47" s="54">
        <f t="shared" si="7"/>
        <v>0</v>
      </c>
      <c r="N47" s="77" t="str">
        <f t="shared" si="1"/>
        <v/>
      </c>
      <c r="O47" s="55"/>
      <c r="P47" s="92"/>
      <c r="Q47" s="83"/>
      <c r="R47" s="54">
        <f t="shared" si="2"/>
        <v>0</v>
      </c>
      <c r="S47" s="77" t="str">
        <f t="shared" si="3"/>
        <v/>
      </c>
      <c r="T47" s="55"/>
      <c r="U47" s="92"/>
      <c r="V47" s="83"/>
      <c r="W47" s="54">
        <f t="shared" si="4"/>
        <v>0</v>
      </c>
      <c r="X47" s="77" t="str">
        <f t="shared" si="5"/>
        <v/>
      </c>
      <c r="Y47" s="66"/>
    </row>
    <row r="48" spans="1:25" ht="15.75" customHeight="1">
      <c r="A48" s="33" t="str">
        <f>'Cap-Scores'!B49</f>
        <v>c45</v>
      </c>
      <c r="B48" s="46" t="str">
        <f>'Cap-Scores'!C49</f>
        <v>Nerve - teased fibre</v>
      </c>
      <c r="C48" s="35">
        <f>'Cap-Scores'!E49</f>
        <v>25.6</v>
      </c>
      <c r="E48" s="70">
        <v>39</v>
      </c>
      <c r="F48" s="92"/>
      <c r="G48" s="83"/>
      <c r="H48" s="56">
        <f t="shared" si="6"/>
        <v>0</v>
      </c>
      <c r="I48" s="77" t="str">
        <f t="shared" si="8"/>
        <v/>
      </c>
      <c r="J48" s="55"/>
      <c r="K48" s="92"/>
      <c r="L48" s="83"/>
      <c r="M48" s="54">
        <f t="shared" si="7"/>
        <v>0</v>
      </c>
      <c r="N48" s="77" t="str">
        <f t="shared" si="1"/>
        <v/>
      </c>
      <c r="O48" s="55"/>
      <c r="P48" s="92"/>
      <c r="Q48" s="83"/>
      <c r="R48" s="54">
        <f t="shared" si="2"/>
        <v>0</v>
      </c>
      <c r="S48" s="77" t="str">
        <f t="shared" si="3"/>
        <v/>
      </c>
      <c r="T48" s="55"/>
      <c r="U48" s="92"/>
      <c r="V48" s="83"/>
      <c r="W48" s="54">
        <f t="shared" si="4"/>
        <v>0</v>
      </c>
      <c r="X48" s="77" t="str">
        <f t="shared" si="5"/>
        <v/>
      </c>
      <c r="Y48" s="66"/>
    </row>
    <row r="49" spans="1:25" ht="15.75" customHeight="1">
      <c r="A49" s="33" t="str">
        <f>'Cap-Scores'!B50</f>
        <v>c46</v>
      </c>
      <c r="B49" s="46" t="str">
        <f>'Cap-Scores'!C50</f>
        <v>Nerve sheath/schwannoma/neurofibroma</v>
      </c>
      <c r="C49" s="35">
        <f>'Cap-Scores'!E50</f>
        <v>30.105600000000003</v>
      </c>
      <c r="E49" s="70">
        <v>40</v>
      </c>
      <c r="F49" s="92"/>
      <c r="G49" s="83"/>
      <c r="H49" s="56">
        <f t="shared" si="6"/>
        <v>0</v>
      </c>
      <c r="I49" s="77" t="str">
        <f t="shared" si="8"/>
        <v/>
      </c>
      <c r="J49" s="55"/>
      <c r="K49" s="92"/>
      <c r="L49" s="83"/>
      <c r="M49" s="54">
        <f t="shared" si="7"/>
        <v>0</v>
      </c>
      <c r="N49" s="77" t="str">
        <f t="shared" si="1"/>
        <v/>
      </c>
      <c r="O49" s="55"/>
      <c r="P49" s="92"/>
      <c r="Q49" s="83"/>
      <c r="R49" s="54">
        <f t="shared" si="2"/>
        <v>0</v>
      </c>
      <c r="S49" s="77" t="str">
        <f t="shared" si="3"/>
        <v/>
      </c>
      <c r="T49" s="55"/>
      <c r="U49" s="92"/>
      <c r="V49" s="83"/>
      <c r="W49" s="54">
        <f t="shared" si="4"/>
        <v>0</v>
      </c>
      <c r="X49" s="77" t="str">
        <f t="shared" si="5"/>
        <v/>
      </c>
      <c r="Y49" s="66"/>
    </row>
    <row r="50" spans="1:25" ht="15.75" customHeight="1">
      <c r="A50" s="33" t="str">
        <f>'Cap-Scores'!B51</f>
        <v>c47</v>
      </c>
      <c r="B50" s="46" t="str">
        <f>'Cap-Scores'!C51</f>
        <v>Neuronal/glioneuronal tumour</v>
      </c>
      <c r="C50" s="35">
        <f>'Cap-Scores'!E51</f>
        <v>90.24</v>
      </c>
      <c r="E50" s="70">
        <v>41</v>
      </c>
      <c r="F50" s="92"/>
      <c r="G50" s="83"/>
      <c r="H50" s="56">
        <f t="shared" si="6"/>
        <v>0</v>
      </c>
      <c r="I50" s="77" t="str">
        <f t="shared" si="8"/>
        <v/>
      </c>
      <c r="J50" s="55"/>
      <c r="K50" s="92"/>
      <c r="L50" s="83"/>
      <c r="M50" s="54">
        <f t="shared" si="7"/>
        <v>0</v>
      </c>
      <c r="N50" s="77" t="str">
        <f t="shared" si="1"/>
        <v/>
      </c>
      <c r="O50" s="55"/>
      <c r="P50" s="92"/>
      <c r="Q50" s="83"/>
      <c r="R50" s="54">
        <f t="shared" si="2"/>
        <v>0</v>
      </c>
      <c r="S50" s="77" t="str">
        <f t="shared" si="3"/>
        <v/>
      </c>
      <c r="T50" s="55"/>
      <c r="U50" s="92"/>
      <c r="V50" s="83"/>
      <c r="W50" s="54">
        <f t="shared" si="4"/>
        <v>0</v>
      </c>
      <c r="X50" s="77" t="str">
        <f t="shared" si="5"/>
        <v/>
      </c>
      <c r="Y50" s="66"/>
    </row>
    <row r="51" spans="1:25" ht="15.75" customHeight="1">
      <c r="A51" s="33" t="str">
        <f>'Cap-Scores'!B52</f>
        <v>c48</v>
      </c>
      <c r="B51" s="46" t="str">
        <f>'Cap-Scores'!C52</f>
        <v>Normal or basic lesion (H&amp;E only)</v>
      </c>
      <c r="C51" s="35">
        <f>'Cap-Scores'!E52</f>
        <v>13.055999999999999</v>
      </c>
      <c r="E51" s="70">
        <v>42</v>
      </c>
      <c r="F51" s="92"/>
      <c r="G51" s="83"/>
      <c r="H51" s="56">
        <f t="shared" si="6"/>
        <v>0</v>
      </c>
      <c r="I51" s="77" t="str">
        <f t="shared" si="8"/>
        <v/>
      </c>
      <c r="J51" s="55"/>
      <c r="K51" s="92"/>
      <c r="L51" s="83"/>
      <c r="M51" s="54">
        <f t="shared" si="7"/>
        <v>0</v>
      </c>
      <c r="N51" s="77" t="str">
        <f t="shared" si="1"/>
        <v/>
      </c>
      <c r="O51" s="55"/>
      <c r="P51" s="92"/>
      <c r="Q51" s="83"/>
      <c r="R51" s="54">
        <f t="shared" si="2"/>
        <v>0</v>
      </c>
      <c r="S51" s="77" t="str">
        <f t="shared" si="3"/>
        <v/>
      </c>
      <c r="T51" s="55"/>
      <c r="U51" s="92"/>
      <c r="V51" s="83"/>
      <c r="W51" s="54">
        <f t="shared" si="4"/>
        <v>0</v>
      </c>
      <c r="X51" s="77" t="str">
        <f t="shared" si="5"/>
        <v/>
      </c>
      <c r="Y51" s="66"/>
    </row>
    <row r="52" spans="1:25" ht="15.75" customHeight="1">
      <c r="A52" s="33" t="str">
        <f>'Cap-Scores'!B53</f>
        <v>c49</v>
      </c>
      <c r="B52" s="46" t="str">
        <f>'Cap-Scores'!C53</f>
        <v>Pineal tumour</v>
      </c>
      <c r="C52" s="35">
        <f>'Cap-Scores'!E53</f>
        <v>99.84</v>
      </c>
      <c r="E52" s="70">
        <v>43</v>
      </c>
      <c r="F52" s="92"/>
      <c r="G52" s="83"/>
      <c r="H52" s="56">
        <f t="shared" si="6"/>
        <v>0</v>
      </c>
      <c r="I52" s="77" t="str">
        <f t="shared" si="8"/>
        <v/>
      </c>
      <c r="J52" s="55"/>
      <c r="K52" s="92"/>
      <c r="L52" s="83"/>
      <c r="M52" s="54">
        <f t="shared" si="7"/>
        <v>0</v>
      </c>
      <c r="N52" s="77" t="str">
        <f t="shared" si="1"/>
        <v/>
      </c>
      <c r="O52" s="55"/>
      <c r="P52" s="92"/>
      <c r="Q52" s="83"/>
      <c r="R52" s="54">
        <f t="shared" si="2"/>
        <v>0</v>
      </c>
      <c r="S52" s="77" t="str">
        <f t="shared" si="3"/>
        <v/>
      </c>
      <c r="T52" s="55"/>
      <c r="U52" s="92"/>
      <c r="V52" s="83"/>
      <c r="W52" s="54">
        <f t="shared" si="4"/>
        <v>0</v>
      </c>
      <c r="X52" s="77" t="str">
        <f t="shared" si="5"/>
        <v/>
      </c>
      <c r="Y52" s="66"/>
    </row>
    <row r="53" spans="1:25" ht="15.75" customHeight="1">
      <c r="A53" s="33" t="str">
        <f>'Cap-Scores'!B54</f>
        <v>c50</v>
      </c>
      <c r="B53" s="46" t="str">
        <f>'Cap-Scores'!C54</f>
        <v>Plasma cell tumour</v>
      </c>
      <c r="C53" s="35">
        <f>'Cap-Scores'!E54</f>
        <v>68.352000000000004</v>
      </c>
      <c r="E53" s="70">
        <v>44</v>
      </c>
      <c r="F53" s="92"/>
      <c r="G53" s="83"/>
      <c r="H53" s="56">
        <f t="shared" si="6"/>
        <v>0</v>
      </c>
      <c r="I53" s="77" t="str">
        <f t="shared" si="8"/>
        <v/>
      </c>
      <c r="J53" s="55"/>
      <c r="K53" s="92"/>
      <c r="L53" s="83"/>
      <c r="M53" s="54">
        <f t="shared" si="7"/>
        <v>0</v>
      </c>
      <c r="N53" s="77" t="str">
        <f t="shared" si="1"/>
        <v/>
      </c>
      <c r="O53" s="55"/>
      <c r="P53" s="92"/>
      <c r="Q53" s="83"/>
      <c r="R53" s="54">
        <f t="shared" si="2"/>
        <v>0</v>
      </c>
      <c r="S53" s="77" t="str">
        <f t="shared" si="3"/>
        <v/>
      </c>
      <c r="T53" s="55"/>
      <c r="U53" s="92"/>
      <c r="V53" s="83"/>
      <c r="W53" s="54">
        <f t="shared" si="4"/>
        <v>0</v>
      </c>
      <c r="X53" s="77" t="str">
        <f t="shared" si="5"/>
        <v/>
      </c>
      <c r="Y53" s="66"/>
    </row>
    <row r="54" spans="1:25" ht="15.75" customHeight="1">
      <c r="A54" s="33" t="str">
        <f>'Cap-Scores'!B55</f>
        <v>c51</v>
      </c>
      <c r="B54" s="46" t="str">
        <f>'Cap-Scores'!C55</f>
        <v>Sarcoma NOS, MPNST</v>
      </c>
      <c r="C54" s="35">
        <f>'Cap-Scores'!E55</f>
        <v>121.34399999999999</v>
      </c>
      <c r="E54" s="70">
        <v>45</v>
      </c>
      <c r="F54" s="92"/>
      <c r="G54" s="83"/>
      <c r="H54" s="56">
        <f t="shared" si="6"/>
        <v>0</v>
      </c>
      <c r="I54" s="77" t="str">
        <f t="shared" si="8"/>
        <v/>
      </c>
      <c r="J54" s="55"/>
      <c r="K54" s="92"/>
      <c r="L54" s="83"/>
      <c r="M54" s="54">
        <f t="shared" si="7"/>
        <v>0</v>
      </c>
      <c r="N54" s="77" t="str">
        <f t="shared" si="1"/>
        <v/>
      </c>
      <c r="O54" s="55"/>
      <c r="P54" s="92"/>
      <c r="Q54" s="83"/>
      <c r="R54" s="54">
        <f t="shared" si="2"/>
        <v>0</v>
      </c>
      <c r="S54" s="77" t="str">
        <f t="shared" si="3"/>
        <v/>
      </c>
      <c r="T54" s="55"/>
      <c r="U54" s="92"/>
      <c r="V54" s="83"/>
      <c r="W54" s="54">
        <f t="shared" si="4"/>
        <v>0</v>
      </c>
      <c r="X54" s="77" t="str">
        <f t="shared" si="5"/>
        <v/>
      </c>
      <c r="Y54" s="66"/>
    </row>
    <row r="55" spans="1:25" ht="15.75" customHeight="1">
      <c r="A55" s="33" t="str">
        <f>'Cap-Scores'!B56</f>
        <v>c52</v>
      </c>
      <c r="B55" s="46" t="str">
        <f>'Cap-Scores'!C56</f>
        <v>Scalp lesion</v>
      </c>
      <c r="C55" s="35">
        <f>'Cap-Scores'!E56</f>
        <v>23.04</v>
      </c>
      <c r="E55" s="70">
        <v>46</v>
      </c>
      <c r="F55" s="92"/>
      <c r="G55" s="83"/>
      <c r="H55" s="56">
        <f t="shared" si="6"/>
        <v>0</v>
      </c>
      <c r="I55" s="77" t="str">
        <f t="shared" si="8"/>
        <v/>
      </c>
      <c r="J55" s="55"/>
      <c r="K55" s="92"/>
      <c r="L55" s="83"/>
      <c r="M55" s="54">
        <f t="shared" si="7"/>
        <v>0</v>
      </c>
      <c r="N55" s="77" t="str">
        <f t="shared" si="1"/>
        <v/>
      </c>
      <c r="O55" s="55"/>
      <c r="P55" s="92"/>
      <c r="Q55" s="83"/>
      <c r="R55" s="54">
        <f t="shared" si="2"/>
        <v>0</v>
      </c>
      <c r="S55" s="77" t="str">
        <f t="shared" si="3"/>
        <v/>
      </c>
      <c r="T55" s="55"/>
      <c r="U55" s="92"/>
      <c r="V55" s="83"/>
      <c r="W55" s="54">
        <f t="shared" si="4"/>
        <v>0</v>
      </c>
      <c r="X55" s="77" t="str">
        <f t="shared" si="5"/>
        <v/>
      </c>
      <c r="Y55" s="66"/>
    </row>
    <row r="56" spans="1:25" ht="15.75" customHeight="1">
      <c r="A56" s="33" t="str">
        <f>'Cap-Scores'!B57</f>
        <v>c53</v>
      </c>
      <c r="B56" s="46" t="str">
        <f>'Cap-Scores'!C57</f>
        <v>Sellar region/sinonasal - other lesion</v>
      </c>
      <c r="C56" s="35">
        <f>'Cap-Scores'!E57</f>
        <v>104.44799999999999</v>
      </c>
      <c r="E56" s="70">
        <v>47</v>
      </c>
      <c r="F56" s="92"/>
      <c r="G56" s="83"/>
      <c r="H56" s="56">
        <f t="shared" si="6"/>
        <v>0</v>
      </c>
      <c r="I56" s="77" t="str">
        <f t="shared" si="8"/>
        <v/>
      </c>
      <c r="J56" s="55"/>
      <c r="K56" s="92"/>
      <c r="L56" s="83"/>
      <c r="M56" s="54">
        <f t="shared" si="7"/>
        <v>0</v>
      </c>
      <c r="N56" s="77" t="str">
        <f t="shared" si="1"/>
        <v/>
      </c>
      <c r="O56" s="55"/>
      <c r="P56" s="92"/>
      <c r="Q56" s="83"/>
      <c r="R56" s="54">
        <f t="shared" si="2"/>
        <v>0</v>
      </c>
      <c r="S56" s="77" t="str">
        <f t="shared" si="3"/>
        <v/>
      </c>
      <c r="T56" s="55"/>
      <c r="U56" s="92"/>
      <c r="V56" s="83"/>
      <c r="W56" s="54">
        <f t="shared" si="4"/>
        <v>0</v>
      </c>
      <c r="X56" s="77" t="str">
        <f t="shared" si="5"/>
        <v/>
      </c>
      <c r="Y56" s="66"/>
    </row>
    <row r="57" spans="1:25" ht="15.75" customHeight="1">
      <c r="A57" s="33" t="str">
        <f>'Cap-Scores'!B58</f>
        <v>c54</v>
      </c>
      <c r="B57" s="46" t="str">
        <f>'Cap-Scores'!C58</f>
        <v>Sellar region - craniopharyngioma</v>
      </c>
      <c r="C57" s="35">
        <f>'Cap-Scores'!E58</f>
        <v>35.327999999999996</v>
      </c>
      <c r="E57" s="70">
        <v>48</v>
      </c>
      <c r="F57" s="92"/>
      <c r="G57" s="83"/>
      <c r="H57" s="56">
        <f t="shared" si="6"/>
        <v>0</v>
      </c>
      <c r="I57" s="77" t="str">
        <f t="shared" si="8"/>
        <v/>
      </c>
      <c r="J57" s="55"/>
      <c r="K57" s="92"/>
      <c r="L57" s="83"/>
      <c r="M57" s="54">
        <f t="shared" si="7"/>
        <v>0</v>
      </c>
      <c r="N57" s="77" t="str">
        <f t="shared" si="1"/>
        <v/>
      </c>
      <c r="O57" s="55"/>
      <c r="P57" s="92"/>
      <c r="Q57" s="83"/>
      <c r="R57" s="54">
        <f t="shared" si="2"/>
        <v>0</v>
      </c>
      <c r="S57" s="77" t="str">
        <f t="shared" si="3"/>
        <v/>
      </c>
      <c r="T57" s="55"/>
      <c r="U57" s="92"/>
      <c r="V57" s="83"/>
      <c r="W57" s="54">
        <f t="shared" si="4"/>
        <v>0</v>
      </c>
      <c r="X57" s="77" t="str">
        <f t="shared" si="5"/>
        <v/>
      </c>
      <c r="Y57" s="66"/>
    </row>
    <row r="58" spans="1:25" ht="15.75" customHeight="1">
      <c r="A58" s="33" t="str">
        <f>'Cap-Scores'!B59</f>
        <v>c55</v>
      </c>
      <c r="B58" s="46" t="str">
        <f>'Cap-Scores'!C59</f>
        <v>Sellar region - pituitary tumour</v>
      </c>
      <c r="C58" s="35">
        <f>'Cap-Scores'!E59</f>
        <v>122.18181818181817</v>
      </c>
      <c r="E58" s="70">
        <v>49</v>
      </c>
      <c r="F58" s="92"/>
      <c r="G58" s="83"/>
      <c r="H58" s="56">
        <f t="shared" si="6"/>
        <v>0</v>
      </c>
      <c r="I58" s="77" t="str">
        <f t="shared" si="8"/>
        <v/>
      </c>
      <c r="J58" s="55"/>
      <c r="K58" s="92"/>
      <c r="L58" s="83"/>
      <c r="M58" s="54">
        <f t="shared" si="7"/>
        <v>0</v>
      </c>
      <c r="N58" s="77" t="str">
        <f t="shared" si="1"/>
        <v/>
      </c>
      <c r="O58" s="55"/>
      <c r="P58" s="92"/>
      <c r="Q58" s="83"/>
      <c r="R58" s="54">
        <f t="shared" si="2"/>
        <v>0</v>
      </c>
      <c r="S58" s="77" t="str">
        <f t="shared" si="3"/>
        <v/>
      </c>
      <c r="T58" s="55"/>
      <c r="U58" s="92"/>
      <c r="V58" s="83"/>
      <c r="W58" s="54">
        <f t="shared" si="4"/>
        <v>0</v>
      </c>
      <c r="X58" s="77" t="str">
        <f t="shared" si="5"/>
        <v/>
      </c>
      <c r="Y58" s="66"/>
    </row>
    <row r="59" spans="1:25" ht="15.75" customHeight="1">
      <c r="A59" s="33" t="str">
        <f>'Cap-Scores'!B60</f>
        <v>c56</v>
      </c>
      <c r="B59" s="46" t="str">
        <f>'Cap-Scores'!C60</f>
        <v>Temporal artery biopsy</v>
      </c>
      <c r="C59" s="35">
        <f>'Cap-Scores'!E60</f>
        <v>43.007999999999996</v>
      </c>
      <c r="E59" s="70">
        <v>50</v>
      </c>
      <c r="F59" s="92"/>
      <c r="G59" s="83"/>
      <c r="H59" s="56">
        <f t="shared" si="6"/>
        <v>0</v>
      </c>
      <c r="I59" s="77" t="str">
        <f t="shared" si="8"/>
        <v/>
      </c>
      <c r="J59" s="55"/>
      <c r="K59" s="92"/>
      <c r="L59" s="83"/>
      <c r="M59" s="54">
        <f t="shared" si="7"/>
        <v>0</v>
      </c>
      <c r="N59" s="77" t="str">
        <f t="shared" si="1"/>
        <v/>
      </c>
      <c r="O59" s="55"/>
      <c r="P59" s="92"/>
      <c r="Q59" s="83"/>
      <c r="R59" s="54">
        <f t="shared" si="2"/>
        <v>0</v>
      </c>
      <c r="S59" s="77" t="str">
        <f t="shared" si="3"/>
        <v/>
      </c>
      <c r="T59" s="55"/>
      <c r="U59" s="92"/>
      <c r="V59" s="83"/>
      <c r="W59" s="54">
        <f t="shared" si="4"/>
        <v>0</v>
      </c>
      <c r="X59" s="77" t="str">
        <f t="shared" si="5"/>
        <v/>
      </c>
      <c r="Y59" s="66"/>
    </row>
    <row r="60" spans="1:25" ht="15.75" customHeight="1">
      <c r="A60" s="33" t="str">
        <f>'Cap-Scores'!B61</f>
        <v>c57</v>
      </c>
      <c r="B60" s="46" t="str">
        <f>'Cap-Scores'!C61</f>
        <v>Vascular malformation</v>
      </c>
      <c r="C60" s="35">
        <f>'Cap-Scores'!E61</f>
        <v>44.543999999999997</v>
      </c>
      <c r="E60" s="70">
        <v>51</v>
      </c>
      <c r="F60" s="92"/>
      <c r="G60" s="83"/>
      <c r="H60" s="56">
        <f t="shared" si="6"/>
        <v>0</v>
      </c>
      <c r="I60" s="77" t="str">
        <f t="shared" si="8"/>
        <v/>
      </c>
      <c r="J60" s="55"/>
      <c r="K60" s="92"/>
      <c r="L60" s="83"/>
      <c r="M60" s="54">
        <f t="shared" si="7"/>
        <v>0</v>
      </c>
      <c r="N60" s="77" t="str">
        <f t="shared" si="1"/>
        <v/>
      </c>
      <c r="O60" s="55"/>
      <c r="P60" s="92"/>
      <c r="Q60" s="83"/>
      <c r="R60" s="54">
        <f t="shared" si="2"/>
        <v>0</v>
      </c>
      <c r="S60" s="77" t="str">
        <f t="shared" si="3"/>
        <v/>
      </c>
      <c r="T60" s="55"/>
      <c r="U60" s="92"/>
      <c r="V60" s="83"/>
      <c r="W60" s="54">
        <f t="shared" si="4"/>
        <v>0</v>
      </c>
      <c r="X60" s="77" t="str">
        <f t="shared" si="5"/>
        <v/>
      </c>
      <c r="Y60" s="66"/>
    </row>
    <row r="61" spans="1:25" ht="15.75" customHeight="1">
      <c r="A61" s="33" t="str">
        <f>'Cap-Scores'!B62</f>
        <v>c58</v>
      </c>
      <c r="B61" s="46" t="str">
        <f>'Cap-Scores'!C62</f>
        <v>Vertebral disc</v>
      </c>
      <c r="C61" s="35">
        <f>'Cap-Scores'!E62</f>
        <v>33.792000000000002</v>
      </c>
      <c r="E61" s="70">
        <v>52</v>
      </c>
      <c r="F61" s="92"/>
      <c r="G61" s="83"/>
      <c r="H61" s="56">
        <f t="shared" si="6"/>
        <v>0</v>
      </c>
      <c r="I61" s="77" t="str">
        <f t="shared" si="8"/>
        <v/>
      </c>
      <c r="J61" s="55"/>
      <c r="K61" s="92"/>
      <c r="L61" s="83"/>
      <c r="M61" s="54">
        <f t="shared" si="7"/>
        <v>0</v>
      </c>
      <c r="N61" s="77" t="str">
        <f t="shared" si="1"/>
        <v/>
      </c>
      <c r="O61" s="55"/>
      <c r="P61" s="92"/>
      <c r="Q61" s="83"/>
      <c r="R61" s="54">
        <f t="shared" si="2"/>
        <v>0</v>
      </c>
      <c r="S61" s="77" t="str">
        <f t="shared" si="3"/>
        <v/>
      </c>
      <c r="T61" s="55"/>
      <c r="U61" s="92"/>
      <c r="V61" s="83"/>
      <c r="W61" s="54">
        <f t="shared" si="4"/>
        <v>0</v>
      </c>
      <c r="X61" s="77" t="str">
        <f t="shared" si="5"/>
        <v/>
      </c>
      <c r="Y61" s="66"/>
    </row>
    <row r="62" spans="1:25" ht="15.75" customHeight="1">
      <c r="A62" s="33" t="str">
        <f>'Cap-Scores'!B63</f>
        <v>c59</v>
      </c>
      <c r="B62" s="46" t="str">
        <f>'Cap-Scores'!C63</f>
        <v>Add case type &amp; slide count here</v>
      </c>
      <c r="C62" s="35">
        <f>'Cap-Scores'!E63</f>
        <v>7.68</v>
      </c>
      <c r="E62" s="70">
        <v>53</v>
      </c>
      <c r="F62" s="92"/>
      <c r="G62" s="83"/>
      <c r="H62" s="56">
        <f t="shared" si="6"/>
        <v>0</v>
      </c>
      <c r="I62" s="77" t="str">
        <f t="shared" si="8"/>
        <v/>
      </c>
      <c r="J62" s="55"/>
      <c r="K62" s="92"/>
      <c r="L62" s="83"/>
      <c r="M62" s="54">
        <f t="shared" si="7"/>
        <v>0</v>
      </c>
      <c r="N62" s="77" t="str">
        <f t="shared" si="1"/>
        <v/>
      </c>
      <c r="O62" s="55"/>
      <c r="P62" s="92"/>
      <c r="Q62" s="83"/>
      <c r="R62" s="54">
        <f t="shared" si="2"/>
        <v>0</v>
      </c>
      <c r="S62" s="77" t="str">
        <f t="shared" si="3"/>
        <v/>
      </c>
      <c r="T62" s="55"/>
      <c r="U62" s="92"/>
      <c r="V62" s="83"/>
      <c r="W62" s="54">
        <f t="shared" si="4"/>
        <v>0</v>
      </c>
      <c r="X62" s="77" t="str">
        <f t="shared" si="5"/>
        <v/>
      </c>
      <c r="Y62" s="66"/>
    </row>
    <row r="63" spans="1:25" ht="15.75" customHeight="1">
      <c r="A63" s="33" t="str">
        <f>'Cap-Scores'!B64</f>
        <v>c60</v>
      </c>
      <c r="B63" s="46" t="str">
        <f>'Cap-Scores'!C64</f>
        <v>Add case type &amp; slide count here</v>
      </c>
      <c r="C63" s="35">
        <f>'Cap-Scores'!E64</f>
        <v>7.68</v>
      </c>
      <c r="E63" s="70">
        <v>54</v>
      </c>
      <c r="F63" s="92"/>
      <c r="G63" s="83"/>
      <c r="H63" s="56">
        <f t="shared" si="6"/>
        <v>0</v>
      </c>
      <c r="I63" s="77" t="str">
        <f t="shared" si="8"/>
        <v/>
      </c>
      <c r="J63" s="55"/>
      <c r="K63" s="92"/>
      <c r="L63" s="83"/>
      <c r="M63" s="54">
        <f t="shared" si="7"/>
        <v>0</v>
      </c>
      <c r="N63" s="77" t="str">
        <f t="shared" si="1"/>
        <v/>
      </c>
      <c r="O63" s="55"/>
      <c r="P63" s="92"/>
      <c r="Q63" s="83"/>
      <c r="R63" s="54">
        <f t="shared" si="2"/>
        <v>0</v>
      </c>
      <c r="S63" s="77" t="str">
        <f t="shared" si="3"/>
        <v/>
      </c>
      <c r="T63" s="55"/>
      <c r="U63" s="92"/>
      <c r="V63" s="83"/>
      <c r="W63" s="54">
        <f t="shared" si="4"/>
        <v>0</v>
      </c>
      <c r="X63" s="77" t="str">
        <f t="shared" si="5"/>
        <v/>
      </c>
      <c r="Y63" s="66"/>
    </row>
    <row r="64" spans="1:25" ht="15.75" customHeight="1">
      <c r="A64" s="33" t="str">
        <f>'Cap-Scores'!B65</f>
        <v>c61</v>
      </c>
      <c r="B64" s="46" t="str">
        <f>'Cap-Scores'!C65</f>
        <v>Add case type &amp; slide count here</v>
      </c>
      <c r="C64" s="35">
        <f>'Cap-Scores'!E65</f>
        <v>7.68</v>
      </c>
      <c r="E64" s="70">
        <v>55</v>
      </c>
      <c r="F64" s="92"/>
      <c r="G64" s="83"/>
      <c r="H64" s="56">
        <f t="shared" si="6"/>
        <v>0</v>
      </c>
      <c r="I64" s="77" t="str">
        <f t="shared" si="8"/>
        <v/>
      </c>
      <c r="J64" s="55"/>
      <c r="K64" s="92"/>
      <c r="L64" s="83"/>
      <c r="M64" s="54">
        <f t="shared" si="7"/>
        <v>0</v>
      </c>
      <c r="N64" s="77" t="str">
        <f t="shared" si="1"/>
        <v/>
      </c>
      <c r="O64" s="55"/>
      <c r="P64" s="92"/>
      <c r="Q64" s="83"/>
      <c r="R64" s="54">
        <f t="shared" si="2"/>
        <v>0</v>
      </c>
      <c r="S64" s="77" t="str">
        <f t="shared" si="3"/>
        <v/>
      </c>
      <c r="T64" s="55"/>
      <c r="U64" s="92"/>
      <c r="V64" s="83"/>
      <c r="W64" s="54">
        <f t="shared" si="4"/>
        <v>0</v>
      </c>
      <c r="X64" s="77" t="str">
        <f t="shared" si="5"/>
        <v/>
      </c>
      <c r="Y64" s="66"/>
    </row>
    <row r="65" spans="1:25" ht="15.75" customHeight="1">
      <c r="A65" s="33" t="str">
        <f>'Cap-Scores'!B66</f>
        <v>c62</v>
      </c>
      <c r="B65" s="46" t="str">
        <f>'Cap-Scores'!C66</f>
        <v>Add case type &amp; slide count here</v>
      </c>
      <c r="C65" s="35">
        <f>'Cap-Scores'!E66</f>
        <v>7.68</v>
      </c>
      <c r="E65" s="70">
        <v>56</v>
      </c>
      <c r="F65" s="92"/>
      <c r="G65" s="83"/>
      <c r="H65" s="56">
        <f t="shared" si="6"/>
        <v>0</v>
      </c>
      <c r="I65" s="77" t="str">
        <f t="shared" si="8"/>
        <v/>
      </c>
      <c r="J65" s="55"/>
      <c r="K65" s="92"/>
      <c r="L65" s="83"/>
      <c r="M65" s="54">
        <f t="shared" si="7"/>
        <v>0</v>
      </c>
      <c r="N65" s="77" t="str">
        <f t="shared" si="1"/>
        <v/>
      </c>
      <c r="O65" s="55"/>
      <c r="P65" s="92"/>
      <c r="Q65" s="83"/>
      <c r="R65" s="54">
        <f t="shared" si="2"/>
        <v>0</v>
      </c>
      <c r="S65" s="77" t="str">
        <f t="shared" si="3"/>
        <v/>
      </c>
      <c r="T65" s="55"/>
      <c r="U65" s="92"/>
      <c r="V65" s="83"/>
      <c r="W65" s="54">
        <f t="shared" si="4"/>
        <v>0</v>
      </c>
      <c r="X65" s="77" t="str">
        <f t="shared" si="5"/>
        <v/>
      </c>
      <c r="Y65" s="66"/>
    </row>
    <row r="66" spans="1:25" ht="15.75" customHeight="1">
      <c r="A66" s="33" t="str">
        <f>'Cap-Scores'!B67</f>
        <v>c63</v>
      </c>
      <c r="B66" s="46" t="str">
        <f>'Cap-Scores'!C67</f>
        <v>Add case type &amp; slide count here</v>
      </c>
      <c r="C66" s="35">
        <f>'Cap-Scores'!E67</f>
        <v>7.68</v>
      </c>
      <c r="E66" s="70">
        <v>57</v>
      </c>
      <c r="F66" s="92"/>
      <c r="G66" s="83"/>
      <c r="H66" s="56">
        <f t="shared" si="6"/>
        <v>0</v>
      </c>
      <c r="I66" s="77" t="str">
        <f t="shared" si="8"/>
        <v/>
      </c>
      <c r="J66" s="55"/>
      <c r="K66" s="92"/>
      <c r="L66" s="83"/>
      <c r="M66" s="54">
        <f t="shared" si="7"/>
        <v>0</v>
      </c>
      <c r="N66" s="77" t="str">
        <f t="shared" si="1"/>
        <v/>
      </c>
      <c r="O66" s="55"/>
      <c r="P66" s="92"/>
      <c r="Q66" s="83"/>
      <c r="R66" s="54">
        <f t="shared" si="2"/>
        <v>0</v>
      </c>
      <c r="S66" s="77" t="str">
        <f t="shared" si="3"/>
        <v/>
      </c>
      <c r="T66" s="55"/>
      <c r="U66" s="92"/>
      <c r="V66" s="83"/>
      <c r="W66" s="54">
        <f t="shared" si="4"/>
        <v>0</v>
      </c>
      <c r="X66" s="77" t="str">
        <f t="shared" si="5"/>
        <v/>
      </c>
      <c r="Y66" s="66"/>
    </row>
    <row r="67" spans="1:25" ht="15.75" customHeight="1">
      <c r="A67" s="33" t="str">
        <f>'Cap-Scores'!B68</f>
        <v>c64</v>
      </c>
      <c r="B67" s="46" t="str">
        <f>'Cap-Scores'!C68</f>
        <v>Add case type &amp; slide count here</v>
      </c>
      <c r="C67" s="35">
        <f>'Cap-Scores'!E68</f>
        <v>7.68</v>
      </c>
      <c r="E67" s="70">
        <v>58</v>
      </c>
      <c r="F67" s="92"/>
      <c r="G67" s="83"/>
      <c r="H67" s="56">
        <f t="shared" si="6"/>
        <v>0</v>
      </c>
      <c r="I67" s="77" t="str">
        <f t="shared" si="8"/>
        <v/>
      </c>
      <c r="J67" s="55"/>
      <c r="K67" s="92"/>
      <c r="L67" s="83"/>
      <c r="M67" s="54">
        <f t="shared" si="7"/>
        <v>0</v>
      </c>
      <c r="N67" s="77" t="str">
        <f t="shared" si="1"/>
        <v/>
      </c>
      <c r="O67" s="55"/>
      <c r="P67" s="92"/>
      <c r="Q67" s="83"/>
      <c r="R67" s="54">
        <f t="shared" si="2"/>
        <v>0</v>
      </c>
      <c r="S67" s="77" t="str">
        <f t="shared" si="3"/>
        <v/>
      </c>
      <c r="T67" s="55"/>
      <c r="U67" s="92"/>
      <c r="V67" s="83"/>
      <c r="W67" s="54">
        <f t="shared" si="4"/>
        <v>0</v>
      </c>
      <c r="X67" s="77" t="str">
        <f t="shared" si="5"/>
        <v/>
      </c>
      <c r="Y67" s="66"/>
    </row>
    <row r="68" spans="1:25" ht="15.75" customHeight="1">
      <c r="A68" s="33" t="str">
        <f>'Cap-Scores'!B69</f>
        <v>c65</v>
      </c>
      <c r="B68" s="46" t="str">
        <f>'Cap-Scores'!C69</f>
        <v>Add case type &amp; slide count here</v>
      </c>
      <c r="C68" s="35">
        <f>'Cap-Scores'!E69</f>
        <v>7.68</v>
      </c>
      <c r="E68" s="70">
        <v>59</v>
      </c>
      <c r="F68" s="92"/>
      <c r="G68" s="83"/>
      <c r="H68" s="56">
        <f t="shared" si="6"/>
        <v>0</v>
      </c>
      <c r="I68" s="77" t="str">
        <f t="shared" si="8"/>
        <v/>
      </c>
      <c r="J68" s="55"/>
      <c r="K68" s="92"/>
      <c r="L68" s="83"/>
      <c r="M68" s="54">
        <f t="shared" si="7"/>
        <v>0</v>
      </c>
      <c r="N68" s="77" t="str">
        <f t="shared" si="1"/>
        <v/>
      </c>
      <c r="O68" s="55"/>
      <c r="P68" s="92"/>
      <c r="Q68" s="83"/>
      <c r="R68" s="54">
        <f t="shared" si="2"/>
        <v>0</v>
      </c>
      <c r="S68" s="77" t="str">
        <f t="shared" si="3"/>
        <v/>
      </c>
      <c r="T68" s="55"/>
      <c r="U68" s="92"/>
      <c r="V68" s="83"/>
      <c r="W68" s="54">
        <f t="shared" si="4"/>
        <v>0</v>
      </c>
      <c r="X68" s="77" t="str">
        <f t="shared" si="5"/>
        <v/>
      </c>
      <c r="Y68" s="66"/>
    </row>
    <row r="69" spans="1:25" ht="15.75" customHeight="1">
      <c r="A69" s="33" t="str">
        <f>'Cap-Scores'!B70</f>
        <v>c66</v>
      </c>
      <c r="B69" s="46" t="str">
        <f>'Cap-Scores'!C70</f>
        <v>Add case type &amp; slide count here</v>
      </c>
      <c r="C69" s="35">
        <f>'Cap-Scores'!E70</f>
        <v>7.68</v>
      </c>
      <c r="E69" s="70">
        <v>60</v>
      </c>
      <c r="F69" s="92"/>
      <c r="G69" s="83"/>
      <c r="H69" s="56">
        <f t="shared" si="6"/>
        <v>0</v>
      </c>
      <c r="I69" s="77" t="str">
        <f t="shared" si="8"/>
        <v/>
      </c>
      <c r="J69" s="55"/>
      <c r="K69" s="92"/>
      <c r="L69" s="83"/>
      <c r="M69" s="54">
        <f t="shared" si="7"/>
        <v>0</v>
      </c>
      <c r="N69" s="77" t="str">
        <f t="shared" si="1"/>
        <v/>
      </c>
      <c r="O69" s="55"/>
      <c r="P69" s="92"/>
      <c r="Q69" s="83"/>
      <c r="R69" s="54">
        <f t="shared" si="2"/>
        <v>0</v>
      </c>
      <c r="S69" s="77" t="str">
        <f t="shared" si="3"/>
        <v/>
      </c>
      <c r="T69" s="55"/>
      <c r="U69" s="92"/>
      <c r="V69" s="83"/>
      <c r="W69" s="54">
        <f t="shared" si="4"/>
        <v>0</v>
      </c>
      <c r="X69" s="77" t="str">
        <f t="shared" si="5"/>
        <v/>
      </c>
      <c r="Y69" s="66"/>
    </row>
    <row r="70" spans="1:25" ht="15.75" customHeight="1">
      <c r="A70" s="33" t="str">
        <f>'Cap-Scores'!B71</f>
        <v>c67</v>
      </c>
      <c r="B70" s="46" t="str">
        <f>'Cap-Scores'!C71</f>
        <v>Add case type &amp; slide count here</v>
      </c>
      <c r="C70" s="35">
        <f>'Cap-Scores'!E71</f>
        <v>7.68</v>
      </c>
      <c r="E70" s="70">
        <v>61</v>
      </c>
      <c r="F70" s="92"/>
      <c r="G70" s="83"/>
      <c r="H70" s="56">
        <f t="shared" si="6"/>
        <v>0</v>
      </c>
      <c r="I70" s="77" t="str">
        <f t="shared" si="8"/>
        <v/>
      </c>
      <c r="J70" s="55"/>
      <c r="K70" s="92"/>
      <c r="L70" s="83"/>
      <c r="M70" s="54">
        <f t="shared" si="7"/>
        <v>0</v>
      </c>
      <c r="N70" s="77" t="str">
        <f t="shared" si="1"/>
        <v/>
      </c>
      <c r="O70" s="55"/>
      <c r="P70" s="92"/>
      <c r="Q70" s="83"/>
      <c r="R70" s="54">
        <f t="shared" si="2"/>
        <v>0</v>
      </c>
      <c r="S70" s="77" t="str">
        <f t="shared" si="3"/>
        <v/>
      </c>
      <c r="T70" s="55"/>
      <c r="U70" s="92"/>
      <c r="V70" s="83"/>
      <c r="W70" s="54">
        <f t="shared" si="4"/>
        <v>0</v>
      </c>
      <c r="X70" s="77" t="str">
        <f t="shared" si="5"/>
        <v/>
      </c>
      <c r="Y70" s="66"/>
    </row>
    <row r="71" spans="1:25" ht="15.75" customHeight="1">
      <c r="A71" s="33" t="str">
        <f>'Cap-Scores'!B72</f>
        <v>c68</v>
      </c>
      <c r="B71" s="46" t="str">
        <f>'Cap-Scores'!C72</f>
        <v>Add case type &amp; slide count here</v>
      </c>
      <c r="C71" s="35">
        <f>'Cap-Scores'!E72</f>
        <v>7.68</v>
      </c>
      <c r="E71" s="70">
        <v>62</v>
      </c>
      <c r="F71" s="92"/>
      <c r="G71" s="83"/>
      <c r="H71" s="56">
        <f t="shared" si="6"/>
        <v>0</v>
      </c>
      <c r="I71" s="77" t="str">
        <f t="shared" si="8"/>
        <v/>
      </c>
      <c r="J71" s="55"/>
      <c r="K71" s="92"/>
      <c r="L71" s="83"/>
      <c r="M71" s="54">
        <f t="shared" si="7"/>
        <v>0</v>
      </c>
      <c r="N71" s="77" t="str">
        <f t="shared" si="1"/>
        <v/>
      </c>
      <c r="O71" s="55"/>
      <c r="P71" s="92"/>
      <c r="Q71" s="83"/>
      <c r="R71" s="54">
        <f t="shared" si="2"/>
        <v>0</v>
      </c>
      <c r="S71" s="77" t="str">
        <f t="shared" si="3"/>
        <v/>
      </c>
      <c r="T71" s="55"/>
      <c r="U71" s="92"/>
      <c r="V71" s="83"/>
      <c r="W71" s="54">
        <f t="shared" si="4"/>
        <v>0</v>
      </c>
      <c r="X71" s="77" t="str">
        <f t="shared" si="5"/>
        <v/>
      </c>
      <c r="Y71" s="66"/>
    </row>
    <row r="72" spans="1:25" ht="15.75" customHeight="1">
      <c r="A72" s="33" t="str">
        <f>'Cap-Scores'!B73</f>
        <v>c69</v>
      </c>
      <c r="B72" s="46" t="str">
        <f>'Cap-Scores'!C73</f>
        <v>Add case type &amp; slide count here</v>
      </c>
      <c r="C72" s="35">
        <f>'Cap-Scores'!E73</f>
        <v>7.68</v>
      </c>
      <c r="E72" s="70">
        <v>63</v>
      </c>
      <c r="F72" s="92"/>
      <c r="G72" s="83"/>
      <c r="H72" s="56">
        <f t="shared" si="6"/>
        <v>0</v>
      </c>
      <c r="I72" s="77" t="str">
        <f t="shared" si="8"/>
        <v/>
      </c>
      <c r="J72" s="55"/>
      <c r="K72" s="92"/>
      <c r="L72" s="83"/>
      <c r="M72" s="54">
        <f t="shared" si="7"/>
        <v>0</v>
      </c>
      <c r="N72" s="77" t="str">
        <f t="shared" si="1"/>
        <v/>
      </c>
      <c r="O72" s="55"/>
      <c r="P72" s="92"/>
      <c r="Q72" s="83"/>
      <c r="R72" s="54">
        <f t="shared" si="2"/>
        <v>0</v>
      </c>
      <c r="S72" s="77" t="str">
        <f t="shared" si="3"/>
        <v/>
      </c>
      <c r="T72" s="55"/>
      <c r="U72" s="92"/>
      <c r="V72" s="83"/>
      <c r="W72" s="54">
        <f t="shared" si="4"/>
        <v>0</v>
      </c>
      <c r="X72" s="77" t="str">
        <f t="shared" si="5"/>
        <v/>
      </c>
      <c r="Y72" s="66"/>
    </row>
    <row r="73" spans="1:25" ht="15.75" customHeight="1">
      <c r="A73" s="36" t="str">
        <f>'Cap-Scores'!B74</f>
        <v>c70</v>
      </c>
      <c r="B73" s="62" t="str">
        <f>'Cap-Scores'!C74</f>
        <v>Add case type &amp; slide count here</v>
      </c>
      <c r="C73" s="38">
        <f>'Cap-Scores'!E74</f>
        <v>7.68</v>
      </c>
      <c r="E73" s="70">
        <v>64</v>
      </c>
      <c r="F73" s="92"/>
      <c r="G73" s="83"/>
      <c r="H73" s="56">
        <f t="shared" si="6"/>
        <v>0</v>
      </c>
      <c r="I73" s="77" t="str">
        <f t="shared" si="8"/>
        <v/>
      </c>
      <c r="J73" s="55"/>
      <c r="K73" s="92"/>
      <c r="L73" s="83"/>
      <c r="M73" s="54">
        <f t="shared" si="7"/>
        <v>0</v>
      </c>
      <c r="N73" s="77" t="str">
        <f t="shared" si="1"/>
        <v/>
      </c>
      <c r="O73" s="55"/>
      <c r="P73" s="92"/>
      <c r="Q73" s="83"/>
      <c r="R73" s="54">
        <f t="shared" si="2"/>
        <v>0</v>
      </c>
      <c r="S73" s="77" t="str">
        <f t="shared" si="3"/>
        <v/>
      </c>
      <c r="T73" s="55"/>
      <c r="U73" s="92"/>
      <c r="V73" s="83"/>
      <c r="W73" s="54">
        <f t="shared" si="4"/>
        <v>0</v>
      </c>
      <c r="X73" s="77" t="str">
        <f t="shared" si="5"/>
        <v/>
      </c>
      <c r="Y73" s="66"/>
    </row>
    <row r="74" spans="1:25" ht="15.75" customHeight="1">
      <c r="A74" s="48" t="str">
        <f>'Cap-Scores'!G5</f>
        <v>p1</v>
      </c>
      <c r="B74" s="3" t="str">
        <f>'Cap-Scores'!H5</f>
        <v>Autopsy basic + report/admin  &lt;4h</v>
      </c>
      <c r="C74" s="49">
        <f>'Cap-Scores'!J5</f>
        <v>240</v>
      </c>
      <c r="E74" s="70">
        <v>65</v>
      </c>
      <c r="F74" s="92"/>
      <c r="G74" s="83"/>
      <c r="H74" s="56">
        <f t="shared" si="6"/>
        <v>0</v>
      </c>
      <c r="I74" s="77" t="str">
        <f t="shared" ref="I74:I109" si="9">LEFT(IFERROR(VLOOKUP(G74,$A$4:$C$113,2,FALSE),""),13)</f>
        <v/>
      </c>
      <c r="J74" s="55"/>
      <c r="K74" s="92"/>
      <c r="L74" s="83"/>
      <c r="M74" s="54">
        <f t="shared" si="7"/>
        <v>0</v>
      </c>
      <c r="N74" s="77" t="str">
        <f t="shared" ref="N74:N109" si="10">LEFT(IFERROR(VLOOKUP(L74,$A$4:$C$113,2,FALSE),""),13)</f>
        <v/>
      </c>
      <c r="O74" s="55"/>
      <c r="P74" s="92"/>
      <c r="Q74" s="83"/>
      <c r="R74" s="54">
        <f t="shared" ref="R74:R109" si="11">IFERROR(VLOOKUP(Q74,$A$4:$C$113,3,FALSE),0)</f>
        <v>0</v>
      </c>
      <c r="S74" s="77" t="str">
        <f t="shared" ref="S74:S109" si="12">LEFT(IFERROR(VLOOKUP(Q74,$A$4:$C$113,2,FALSE),""),13)</f>
        <v/>
      </c>
      <c r="T74" s="55"/>
      <c r="U74" s="92"/>
      <c r="V74" s="83"/>
      <c r="W74" s="54">
        <f t="shared" ref="W74:W109" si="13">IFERROR(VLOOKUP(V74,$A$4:$C$113,3,FALSE),0)</f>
        <v>0</v>
      </c>
      <c r="X74" s="77" t="str">
        <f t="shared" ref="X74:X109" si="14">LEFT(IFERROR(VLOOKUP(V74,$A$4:$C$113,2,FALSE),""),13)</f>
        <v/>
      </c>
      <c r="Y74" s="66"/>
    </row>
    <row r="75" spans="1:25" ht="15.75" customHeight="1">
      <c r="A75" s="33" t="str">
        <f>'Cap-Scores'!G6</f>
        <v>p2</v>
      </c>
      <c r="B75" s="3" t="str">
        <f>'Cap-Scores'!H6</f>
        <v>Autopsy complex + report/admin  &gt;4h</v>
      </c>
      <c r="C75" s="35">
        <f>'Cap-Scores'!J6</f>
        <v>360</v>
      </c>
      <c r="E75" s="70">
        <v>66</v>
      </c>
      <c r="F75" s="92"/>
      <c r="G75" s="83"/>
      <c r="H75" s="56">
        <f t="shared" ref="H75:H109" si="15">IFERROR(VLOOKUP(G75,$A$4:$C$113,3,FALSE),0)</f>
        <v>0</v>
      </c>
      <c r="I75" s="77" t="str">
        <f t="shared" si="9"/>
        <v/>
      </c>
      <c r="J75" s="55"/>
      <c r="K75" s="92"/>
      <c r="L75" s="83"/>
      <c r="M75" s="54">
        <f t="shared" ref="M75:M109" si="16">IFERROR(VLOOKUP(L75,$A$4:$C$113,3,FALSE),0)</f>
        <v>0</v>
      </c>
      <c r="N75" s="77" t="str">
        <f t="shared" si="10"/>
        <v/>
      </c>
      <c r="O75" s="55"/>
      <c r="P75" s="92"/>
      <c r="Q75" s="83"/>
      <c r="R75" s="54">
        <f t="shared" si="11"/>
        <v>0</v>
      </c>
      <c r="S75" s="77" t="str">
        <f t="shared" si="12"/>
        <v/>
      </c>
      <c r="T75" s="55"/>
      <c r="U75" s="92"/>
      <c r="V75" s="83"/>
      <c r="W75" s="54">
        <f t="shared" si="13"/>
        <v>0</v>
      </c>
      <c r="X75" s="77" t="str">
        <f t="shared" si="14"/>
        <v/>
      </c>
      <c r="Y75" s="66"/>
    </row>
    <row r="76" spans="1:25" ht="15.75" customHeight="1">
      <c r="A76" s="33" t="str">
        <f>'Cap-Scores'!G7</f>
        <v>p3</v>
      </c>
      <c r="B76" s="3" t="str">
        <f>'Cap-Scores'!H7</f>
        <v>Autopsy histology 20 slides - paediatric</v>
      </c>
      <c r="C76" s="35">
        <f>'Cap-Scores'!J7</f>
        <v>60</v>
      </c>
      <c r="E76" s="70">
        <v>67</v>
      </c>
      <c r="F76" s="92"/>
      <c r="G76" s="83"/>
      <c r="H76" s="56">
        <f t="shared" si="15"/>
        <v>0</v>
      </c>
      <c r="I76" s="77" t="str">
        <f t="shared" si="9"/>
        <v/>
      </c>
      <c r="J76" s="55"/>
      <c r="K76" s="92"/>
      <c r="L76" s="83"/>
      <c r="M76" s="54">
        <f t="shared" si="16"/>
        <v>0</v>
      </c>
      <c r="N76" s="77" t="str">
        <f t="shared" si="10"/>
        <v/>
      </c>
      <c r="O76" s="55"/>
      <c r="P76" s="92"/>
      <c r="Q76" s="83"/>
      <c r="R76" s="54">
        <f t="shared" si="11"/>
        <v>0</v>
      </c>
      <c r="S76" s="77" t="str">
        <f t="shared" si="12"/>
        <v/>
      </c>
      <c r="T76" s="55"/>
      <c r="U76" s="92"/>
      <c r="V76" s="83"/>
      <c r="W76" s="54">
        <f t="shared" si="13"/>
        <v>0</v>
      </c>
      <c r="X76" s="77" t="str">
        <f t="shared" si="14"/>
        <v/>
      </c>
      <c r="Y76" s="66"/>
    </row>
    <row r="77" spans="1:25" ht="15.75" customHeight="1">
      <c r="A77" s="33" t="str">
        <f>'Cap-Scores'!G8</f>
        <v>p4</v>
      </c>
      <c r="B77" s="3" t="str">
        <f>'Cap-Scores'!H8</f>
        <v>Autopsy/bank histology 20 slides - adult</v>
      </c>
      <c r="C77" s="35">
        <f>'Cap-Scores'!J8</f>
        <v>50.4</v>
      </c>
      <c r="E77" s="70">
        <v>68</v>
      </c>
      <c r="F77" s="92"/>
      <c r="G77" s="83"/>
      <c r="H77" s="56">
        <f t="shared" si="15"/>
        <v>0</v>
      </c>
      <c r="I77" s="77" t="str">
        <f t="shared" si="9"/>
        <v/>
      </c>
      <c r="J77" s="55"/>
      <c r="K77" s="92"/>
      <c r="L77" s="83"/>
      <c r="M77" s="54">
        <f t="shared" si="16"/>
        <v>0</v>
      </c>
      <c r="N77" s="77" t="str">
        <f t="shared" si="10"/>
        <v/>
      </c>
      <c r="O77" s="55"/>
      <c r="P77" s="92"/>
      <c r="Q77" s="83"/>
      <c r="R77" s="54">
        <f t="shared" si="11"/>
        <v>0</v>
      </c>
      <c r="S77" s="77" t="str">
        <f t="shared" si="12"/>
        <v/>
      </c>
      <c r="T77" s="55"/>
      <c r="U77" s="92"/>
      <c r="V77" s="83"/>
      <c r="W77" s="54">
        <f t="shared" si="13"/>
        <v>0</v>
      </c>
      <c r="X77" s="77" t="str">
        <f t="shared" si="14"/>
        <v/>
      </c>
      <c r="Y77" s="66"/>
    </row>
    <row r="78" spans="1:25" ht="15.75" customHeight="1">
      <c r="A78" s="33" t="str">
        <f>'Cap-Scores'!G9</f>
        <v>p5</v>
      </c>
      <c r="B78" s="46" t="str">
        <f>'Cap-Scores'!H9</f>
        <v>Brain cut, adult</v>
      </c>
      <c r="C78" s="35">
        <f>'Cap-Scores'!J9</f>
        <v>115.19999999999999</v>
      </c>
      <c r="E78" s="70">
        <v>69</v>
      </c>
      <c r="F78" s="92"/>
      <c r="G78" s="83"/>
      <c r="H78" s="56">
        <f t="shared" si="15"/>
        <v>0</v>
      </c>
      <c r="I78" s="77" t="str">
        <f t="shared" si="9"/>
        <v/>
      </c>
      <c r="J78" s="55"/>
      <c r="K78" s="92"/>
      <c r="L78" s="83"/>
      <c r="M78" s="54">
        <f t="shared" si="16"/>
        <v>0</v>
      </c>
      <c r="N78" s="77" t="str">
        <f t="shared" si="10"/>
        <v/>
      </c>
      <c r="O78" s="55"/>
      <c r="P78" s="92"/>
      <c r="Q78" s="83"/>
      <c r="R78" s="54">
        <f t="shared" si="11"/>
        <v>0</v>
      </c>
      <c r="S78" s="77" t="str">
        <f t="shared" si="12"/>
        <v/>
      </c>
      <c r="T78" s="55"/>
      <c r="U78" s="92"/>
      <c r="V78" s="83"/>
      <c r="W78" s="54">
        <f t="shared" si="13"/>
        <v>0</v>
      </c>
      <c r="X78" s="77" t="str">
        <f t="shared" si="14"/>
        <v/>
      </c>
      <c r="Y78" s="66"/>
    </row>
    <row r="79" spans="1:25" ht="15.75" customHeight="1">
      <c r="A79" s="33" t="str">
        <f>'Cap-Scores'!G10</f>
        <v>p6</v>
      </c>
      <c r="B79" s="46" t="str">
        <f>'Cap-Scores'!H10</f>
        <v>Brain cut, banking</v>
      </c>
      <c r="C79" s="35">
        <f>'Cap-Scores'!J10</f>
        <v>60</v>
      </c>
      <c r="E79" s="70">
        <v>70</v>
      </c>
      <c r="F79" s="92"/>
      <c r="G79" s="83"/>
      <c r="H79" s="56">
        <f t="shared" si="15"/>
        <v>0</v>
      </c>
      <c r="I79" s="77" t="str">
        <f t="shared" si="9"/>
        <v/>
      </c>
      <c r="J79" s="55"/>
      <c r="K79" s="92"/>
      <c r="L79" s="83"/>
      <c r="M79" s="54">
        <f t="shared" si="16"/>
        <v>0</v>
      </c>
      <c r="N79" s="77" t="str">
        <f t="shared" si="10"/>
        <v/>
      </c>
      <c r="O79" s="55"/>
      <c r="P79" s="92"/>
      <c r="Q79" s="83"/>
      <c r="R79" s="54">
        <f t="shared" si="11"/>
        <v>0</v>
      </c>
      <c r="S79" s="77" t="str">
        <f t="shared" si="12"/>
        <v/>
      </c>
      <c r="T79" s="55"/>
      <c r="U79" s="92"/>
      <c r="V79" s="83"/>
      <c r="W79" s="54">
        <f t="shared" si="13"/>
        <v>0</v>
      </c>
      <c r="X79" s="77" t="str">
        <f t="shared" si="14"/>
        <v/>
      </c>
      <c r="Y79" s="66"/>
    </row>
    <row r="80" spans="1:25" ht="15.75" customHeight="1">
      <c r="A80" s="33" t="str">
        <f>'Cap-Scores'!G11</f>
        <v>p7</v>
      </c>
      <c r="B80" s="46" t="str">
        <f>'Cap-Scores'!H11</f>
        <v>Brain cut, fetal</v>
      </c>
      <c r="C80" s="35">
        <f>'Cap-Scores'!J11</f>
        <v>48</v>
      </c>
      <c r="E80" s="70">
        <v>71</v>
      </c>
      <c r="F80" s="92"/>
      <c r="G80" s="83"/>
      <c r="H80" s="56">
        <f t="shared" si="15"/>
        <v>0</v>
      </c>
      <c r="I80" s="77" t="str">
        <f t="shared" si="9"/>
        <v/>
      </c>
      <c r="J80" s="55"/>
      <c r="K80" s="92"/>
      <c r="L80" s="83"/>
      <c r="M80" s="54">
        <f t="shared" si="16"/>
        <v>0</v>
      </c>
      <c r="N80" s="77" t="str">
        <f t="shared" si="10"/>
        <v/>
      </c>
      <c r="O80" s="55"/>
      <c r="P80" s="92"/>
      <c r="Q80" s="83"/>
      <c r="R80" s="54">
        <f t="shared" si="11"/>
        <v>0</v>
      </c>
      <c r="S80" s="77" t="str">
        <f t="shared" si="12"/>
        <v/>
      </c>
      <c r="T80" s="55"/>
      <c r="U80" s="92"/>
      <c r="V80" s="83"/>
      <c r="W80" s="54">
        <f t="shared" si="13"/>
        <v>0</v>
      </c>
      <c r="X80" s="77" t="str">
        <f t="shared" si="14"/>
        <v/>
      </c>
      <c r="Y80" s="66"/>
    </row>
    <row r="81" spans="1:25" ht="15.75" customHeight="1">
      <c r="A81" s="33" t="str">
        <f>'Cap-Scores'!G12</f>
        <v>p8</v>
      </c>
      <c r="B81" s="46" t="str">
        <f>'Cap-Scores'!H12</f>
        <v>Brain cut, forensic</v>
      </c>
      <c r="C81" s="35">
        <f>'Cap-Scores'!J12</f>
        <v>120</v>
      </c>
      <c r="E81" s="70">
        <v>72</v>
      </c>
      <c r="F81" s="92"/>
      <c r="G81" s="83"/>
      <c r="H81" s="56">
        <f t="shared" si="15"/>
        <v>0</v>
      </c>
      <c r="I81" s="77" t="str">
        <f t="shared" si="9"/>
        <v/>
      </c>
      <c r="J81" s="55"/>
      <c r="K81" s="92"/>
      <c r="L81" s="83"/>
      <c r="M81" s="54">
        <f t="shared" si="16"/>
        <v>0</v>
      </c>
      <c r="N81" s="77" t="str">
        <f t="shared" si="10"/>
        <v/>
      </c>
      <c r="O81" s="55"/>
      <c r="P81" s="92"/>
      <c r="Q81" s="83"/>
      <c r="R81" s="54">
        <f t="shared" si="11"/>
        <v>0</v>
      </c>
      <c r="S81" s="77" t="str">
        <f t="shared" si="12"/>
        <v/>
      </c>
      <c r="T81" s="55"/>
      <c r="U81" s="92"/>
      <c r="V81" s="83"/>
      <c r="W81" s="54">
        <f t="shared" si="13"/>
        <v>0</v>
      </c>
      <c r="X81" s="77" t="str">
        <f t="shared" si="14"/>
        <v/>
      </c>
      <c r="Y81" s="66"/>
    </row>
    <row r="82" spans="1:25" ht="15.75" customHeight="1">
      <c r="A82" s="33" t="str">
        <f>'Cap-Scores'!G13</f>
        <v>p9</v>
      </c>
      <c r="B82" s="46" t="str">
        <f>'Cap-Scores'!H13</f>
        <v>Brain cut, paediatric</v>
      </c>
      <c r="C82" s="35">
        <f>'Cap-Scores'!J13</f>
        <v>120</v>
      </c>
      <c r="E82" s="70">
        <v>73</v>
      </c>
      <c r="F82" s="92"/>
      <c r="G82" s="83"/>
      <c r="H82" s="56">
        <f t="shared" si="15"/>
        <v>0</v>
      </c>
      <c r="I82" s="77" t="str">
        <f t="shared" si="9"/>
        <v/>
      </c>
      <c r="J82" s="55"/>
      <c r="K82" s="92"/>
      <c r="L82" s="83"/>
      <c r="M82" s="54">
        <f t="shared" si="16"/>
        <v>0</v>
      </c>
      <c r="N82" s="77" t="str">
        <f t="shared" si="10"/>
        <v/>
      </c>
      <c r="O82" s="55"/>
      <c r="P82" s="92"/>
      <c r="Q82" s="83"/>
      <c r="R82" s="54">
        <f t="shared" si="11"/>
        <v>0</v>
      </c>
      <c r="S82" s="77" t="str">
        <f t="shared" si="12"/>
        <v/>
      </c>
      <c r="T82" s="55"/>
      <c r="U82" s="92"/>
      <c r="V82" s="83"/>
      <c r="W82" s="54">
        <f t="shared" si="13"/>
        <v>0</v>
      </c>
      <c r="X82" s="77" t="str">
        <f t="shared" si="14"/>
        <v/>
      </c>
      <c r="Y82" s="66"/>
    </row>
    <row r="83" spans="1:25" ht="15.75" customHeight="1">
      <c r="A83" s="33" t="str">
        <f>'Cap-Scores'!G14</f>
        <v>p10</v>
      </c>
      <c r="B83" s="46" t="str">
        <f>'Cap-Scores'!H14</f>
        <v>Electron microscopy reporting</v>
      </c>
      <c r="C83" s="35">
        <f>'Cap-Scores'!J14</f>
        <v>60</v>
      </c>
      <c r="E83" s="70">
        <v>74</v>
      </c>
      <c r="F83" s="92"/>
      <c r="G83" s="83"/>
      <c r="H83" s="56">
        <f t="shared" si="15"/>
        <v>0</v>
      </c>
      <c r="I83" s="77" t="str">
        <f t="shared" si="9"/>
        <v/>
      </c>
      <c r="J83" s="55"/>
      <c r="K83" s="92"/>
      <c r="L83" s="83"/>
      <c r="M83" s="54">
        <f t="shared" si="16"/>
        <v>0</v>
      </c>
      <c r="N83" s="77" t="str">
        <f t="shared" si="10"/>
        <v/>
      </c>
      <c r="O83" s="55"/>
      <c r="P83" s="92"/>
      <c r="Q83" s="83"/>
      <c r="R83" s="54">
        <f t="shared" si="11"/>
        <v>0</v>
      </c>
      <c r="S83" s="77" t="str">
        <f t="shared" si="12"/>
        <v/>
      </c>
      <c r="T83" s="55"/>
      <c r="U83" s="92"/>
      <c r="V83" s="83"/>
      <c r="W83" s="54">
        <f t="shared" si="13"/>
        <v>0</v>
      </c>
      <c r="X83" s="77" t="str">
        <f t="shared" si="14"/>
        <v/>
      </c>
      <c r="Y83" s="66"/>
    </row>
    <row r="84" spans="1:25" ht="15.75" customHeight="1">
      <c r="A84" s="33" t="str">
        <f>'Cap-Scores'!G15</f>
        <v>p11</v>
      </c>
      <c r="B84" s="46" t="str">
        <f>'Cap-Scores'!H15</f>
        <v>Molecular integrated report (basic)</v>
      </c>
      <c r="C84" s="35">
        <f>'Cap-Scores'!J15</f>
        <v>24</v>
      </c>
      <c r="E84" s="70">
        <v>75</v>
      </c>
      <c r="F84" s="92"/>
      <c r="G84" s="83"/>
      <c r="H84" s="56">
        <f t="shared" si="15"/>
        <v>0</v>
      </c>
      <c r="I84" s="77" t="str">
        <f t="shared" si="9"/>
        <v/>
      </c>
      <c r="J84" s="55"/>
      <c r="K84" s="92"/>
      <c r="L84" s="83"/>
      <c r="M84" s="54">
        <f t="shared" si="16"/>
        <v>0</v>
      </c>
      <c r="N84" s="77" t="str">
        <f t="shared" si="10"/>
        <v/>
      </c>
      <c r="O84" s="55"/>
      <c r="P84" s="92"/>
      <c r="Q84" s="83"/>
      <c r="R84" s="54">
        <f t="shared" si="11"/>
        <v>0</v>
      </c>
      <c r="S84" s="77" t="str">
        <f t="shared" si="12"/>
        <v/>
      </c>
      <c r="T84" s="55"/>
      <c r="U84" s="92"/>
      <c r="V84" s="83"/>
      <c r="W84" s="54">
        <f t="shared" si="13"/>
        <v>0</v>
      </c>
      <c r="X84" s="77" t="str">
        <f t="shared" si="14"/>
        <v/>
      </c>
      <c r="Y84" s="66"/>
    </row>
    <row r="85" spans="1:25" ht="15.75" customHeight="1">
      <c r="A85" s="33" t="str">
        <f>'Cap-Scores'!G16</f>
        <v>p12</v>
      </c>
      <c r="B85" s="46" t="str">
        <f>'Cap-Scores'!H16</f>
        <v>Molecular integrated report (complex)</v>
      </c>
      <c r="C85" s="35">
        <f>'Cap-Scores'!J16</f>
        <v>48</v>
      </c>
      <c r="E85" s="70">
        <v>76</v>
      </c>
      <c r="F85" s="92"/>
      <c r="G85" s="83"/>
      <c r="H85" s="56">
        <f t="shared" si="15"/>
        <v>0</v>
      </c>
      <c r="I85" s="77" t="str">
        <f t="shared" si="9"/>
        <v/>
      </c>
      <c r="J85" s="55"/>
      <c r="K85" s="92"/>
      <c r="L85" s="83"/>
      <c r="M85" s="54">
        <f t="shared" si="16"/>
        <v>0</v>
      </c>
      <c r="N85" s="77" t="str">
        <f t="shared" si="10"/>
        <v/>
      </c>
      <c r="O85" s="55"/>
      <c r="P85" s="92"/>
      <c r="Q85" s="83"/>
      <c r="R85" s="54">
        <f t="shared" si="11"/>
        <v>0</v>
      </c>
      <c r="S85" s="77" t="str">
        <f t="shared" si="12"/>
        <v/>
      </c>
      <c r="T85" s="55"/>
      <c r="U85" s="92"/>
      <c r="V85" s="83"/>
      <c r="W85" s="54">
        <f t="shared" si="13"/>
        <v>0</v>
      </c>
      <c r="X85" s="77" t="str">
        <f t="shared" si="14"/>
        <v/>
      </c>
      <c r="Y85" s="66"/>
    </row>
    <row r="86" spans="1:25" ht="15.75" customHeight="1">
      <c r="A86" s="33" t="str">
        <f>'Cap-Scores'!G17</f>
        <v>p13</v>
      </c>
      <c r="B86" s="46" t="str">
        <f>'Cap-Scores'!H17</f>
        <v>Molecular service referred case</v>
      </c>
      <c r="C86" s="35">
        <f>'Cap-Scores'!J17</f>
        <v>24</v>
      </c>
      <c r="E86" s="70">
        <v>77</v>
      </c>
      <c r="F86" s="92"/>
      <c r="G86" s="83"/>
      <c r="H86" s="56">
        <f t="shared" si="15"/>
        <v>0</v>
      </c>
      <c r="I86" s="77" t="str">
        <f t="shared" si="9"/>
        <v/>
      </c>
      <c r="J86" s="55"/>
      <c r="K86" s="92"/>
      <c r="L86" s="83"/>
      <c r="M86" s="54">
        <f t="shared" si="16"/>
        <v>0</v>
      </c>
      <c r="N86" s="77" t="str">
        <f t="shared" si="10"/>
        <v/>
      </c>
      <c r="O86" s="55"/>
      <c r="P86" s="92"/>
      <c r="Q86" s="83"/>
      <c r="R86" s="54">
        <f t="shared" si="11"/>
        <v>0</v>
      </c>
      <c r="S86" s="77" t="str">
        <f t="shared" si="12"/>
        <v/>
      </c>
      <c r="T86" s="55"/>
      <c r="U86" s="92"/>
      <c r="V86" s="83"/>
      <c r="W86" s="54">
        <f t="shared" si="13"/>
        <v>0</v>
      </c>
      <c r="X86" s="77" t="str">
        <f t="shared" si="14"/>
        <v/>
      </c>
      <c r="Y86" s="66"/>
    </row>
    <row r="87" spans="1:25" ht="15.75" customHeight="1">
      <c r="A87" s="33" t="str">
        <f>'Cap-Scores'!G18</f>
        <v>p14</v>
      </c>
      <c r="B87" s="46" t="str">
        <f>'Cap-Scores'!H18</f>
        <v>Nerve teasing procedure</v>
      </c>
      <c r="C87" s="35">
        <f>'Cap-Scores'!J18</f>
        <v>60</v>
      </c>
      <c r="E87" s="70">
        <v>78</v>
      </c>
      <c r="F87" s="92"/>
      <c r="G87" s="83"/>
      <c r="H87" s="56">
        <f t="shared" si="15"/>
        <v>0</v>
      </c>
      <c r="I87" s="77" t="str">
        <f t="shared" si="9"/>
        <v/>
      </c>
      <c r="J87" s="55"/>
      <c r="K87" s="92"/>
      <c r="L87" s="83"/>
      <c r="M87" s="54">
        <f t="shared" si="16"/>
        <v>0</v>
      </c>
      <c r="N87" s="77" t="str">
        <f t="shared" si="10"/>
        <v/>
      </c>
      <c r="O87" s="55"/>
      <c r="P87" s="92"/>
      <c r="Q87" s="83"/>
      <c r="R87" s="54">
        <f t="shared" si="11"/>
        <v>0</v>
      </c>
      <c r="S87" s="77" t="str">
        <f t="shared" si="12"/>
        <v/>
      </c>
      <c r="T87" s="55"/>
      <c r="U87" s="92"/>
      <c r="V87" s="83"/>
      <c r="W87" s="54">
        <f t="shared" si="13"/>
        <v>0</v>
      </c>
      <c r="X87" s="77" t="str">
        <f t="shared" si="14"/>
        <v/>
      </c>
      <c r="Y87" s="66"/>
    </row>
    <row r="88" spans="1:25" ht="15.75" customHeight="1">
      <c r="A88" s="33" t="str">
        <f>'Cap-Scores'!G19</f>
        <v>p15</v>
      </c>
      <c r="B88" s="46" t="str">
        <f>'Cap-Scores'!H19</f>
        <v>Neuro-muscular biopsy procedure</v>
      </c>
      <c r="C88" s="35">
        <f>'Cap-Scores'!J19</f>
        <v>90</v>
      </c>
      <c r="E88" s="70">
        <v>79</v>
      </c>
      <c r="F88" s="92"/>
      <c r="G88" s="83"/>
      <c r="H88" s="56">
        <f t="shared" si="15"/>
        <v>0</v>
      </c>
      <c r="I88" s="77" t="str">
        <f t="shared" si="9"/>
        <v/>
      </c>
      <c r="J88" s="55"/>
      <c r="K88" s="92"/>
      <c r="L88" s="83"/>
      <c r="M88" s="54">
        <f t="shared" si="16"/>
        <v>0</v>
      </c>
      <c r="N88" s="77" t="str">
        <f t="shared" si="10"/>
        <v/>
      </c>
      <c r="O88" s="55"/>
      <c r="P88" s="92"/>
      <c r="Q88" s="83"/>
      <c r="R88" s="54">
        <f t="shared" si="11"/>
        <v>0</v>
      </c>
      <c r="S88" s="77" t="str">
        <f t="shared" si="12"/>
        <v/>
      </c>
      <c r="T88" s="55"/>
      <c r="U88" s="92"/>
      <c r="V88" s="83"/>
      <c r="W88" s="54">
        <f t="shared" si="13"/>
        <v>0</v>
      </c>
      <c r="X88" s="77" t="str">
        <f t="shared" si="14"/>
        <v/>
      </c>
      <c r="Y88" s="66"/>
    </row>
    <row r="89" spans="1:25" ht="15.75" customHeight="1">
      <c r="A89" s="33" t="str">
        <f>'Cap-Scores'!G20</f>
        <v>p16</v>
      </c>
      <c r="B89" s="46" t="str">
        <f>'Cap-Scores'!H20</f>
        <v>Neuro-muscular morphometry</v>
      </c>
      <c r="C89" s="35">
        <f>'Cap-Scores'!J20</f>
        <v>31.200000000000003</v>
      </c>
      <c r="E89" s="70">
        <v>80</v>
      </c>
      <c r="F89" s="92"/>
      <c r="G89" s="83"/>
      <c r="H89" s="56">
        <f t="shared" si="15"/>
        <v>0</v>
      </c>
      <c r="I89" s="77" t="str">
        <f t="shared" si="9"/>
        <v/>
      </c>
      <c r="J89" s="55"/>
      <c r="K89" s="92"/>
      <c r="L89" s="83"/>
      <c r="M89" s="54">
        <f t="shared" si="16"/>
        <v>0</v>
      </c>
      <c r="N89" s="77" t="str">
        <f t="shared" si="10"/>
        <v/>
      </c>
      <c r="O89" s="55"/>
      <c r="P89" s="92"/>
      <c r="Q89" s="83"/>
      <c r="R89" s="54">
        <f t="shared" si="11"/>
        <v>0</v>
      </c>
      <c r="S89" s="77" t="str">
        <f t="shared" si="12"/>
        <v/>
      </c>
      <c r="T89" s="55"/>
      <c r="U89" s="92"/>
      <c r="V89" s="83"/>
      <c r="W89" s="54">
        <f t="shared" si="13"/>
        <v>0</v>
      </c>
      <c r="X89" s="77" t="str">
        <f t="shared" si="14"/>
        <v/>
      </c>
      <c r="Y89" s="66"/>
    </row>
    <row r="90" spans="1:25" ht="15.75" customHeight="1">
      <c r="A90" s="33" t="str">
        <f>'Cap-Scores'!G21</f>
        <v>p17</v>
      </c>
      <c r="B90" s="46" t="str">
        <f>'Cap-Scores'!H21</f>
        <v>Report for additional immunostaining</v>
      </c>
      <c r="C90" s="35">
        <f>'Cap-Scores'!J21</f>
        <v>36</v>
      </c>
      <c r="E90" s="70">
        <v>81</v>
      </c>
      <c r="F90" s="92"/>
      <c r="G90" s="83"/>
      <c r="H90" s="56">
        <f t="shared" si="15"/>
        <v>0</v>
      </c>
      <c r="I90" s="77" t="str">
        <f t="shared" si="9"/>
        <v/>
      </c>
      <c r="J90" s="55"/>
      <c r="K90" s="92"/>
      <c r="L90" s="83"/>
      <c r="M90" s="54">
        <f t="shared" si="16"/>
        <v>0</v>
      </c>
      <c r="N90" s="77" t="str">
        <f t="shared" si="10"/>
        <v/>
      </c>
      <c r="O90" s="55"/>
      <c r="P90" s="92"/>
      <c r="Q90" s="83"/>
      <c r="R90" s="54">
        <f t="shared" si="11"/>
        <v>0</v>
      </c>
      <c r="S90" s="77" t="str">
        <f t="shared" si="12"/>
        <v/>
      </c>
      <c r="T90" s="55"/>
      <c r="U90" s="92"/>
      <c r="V90" s="83"/>
      <c r="W90" s="54">
        <f t="shared" si="13"/>
        <v>0</v>
      </c>
      <c r="X90" s="77" t="str">
        <f t="shared" si="14"/>
        <v/>
      </c>
      <c r="Y90" s="66"/>
    </row>
    <row r="91" spans="1:25" ht="15.75" customHeight="1">
      <c r="A91" s="33" t="str">
        <f>'Cap-Scores'!G22</f>
        <v>p18</v>
      </c>
      <c r="B91" s="46" t="str">
        <f>'Cap-Scores'!H22</f>
        <v>Report for additional investigation</v>
      </c>
      <c r="C91" s="35">
        <f>'Cap-Scores'!J22</f>
        <v>16.8</v>
      </c>
      <c r="E91" s="70">
        <v>82</v>
      </c>
      <c r="F91" s="92"/>
      <c r="G91" s="83"/>
      <c r="H91" s="56">
        <f t="shared" si="15"/>
        <v>0</v>
      </c>
      <c r="I91" s="77" t="str">
        <f t="shared" si="9"/>
        <v/>
      </c>
      <c r="J91" s="55"/>
      <c r="K91" s="92"/>
      <c r="L91" s="83"/>
      <c r="M91" s="54">
        <f t="shared" si="16"/>
        <v>0</v>
      </c>
      <c r="N91" s="77" t="str">
        <f t="shared" si="10"/>
        <v/>
      </c>
      <c r="O91" s="55"/>
      <c r="P91" s="92"/>
      <c r="Q91" s="83"/>
      <c r="R91" s="54">
        <f t="shared" si="11"/>
        <v>0</v>
      </c>
      <c r="S91" s="77" t="str">
        <f t="shared" si="12"/>
        <v/>
      </c>
      <c r="T91" s="55"/>
      <c r="U91" s="92"/>
      <c r="V91" s="83"/>
      <c r="W91" s="54">
        <f t="shared" si="13"/>
        <v>0</v>
      </c>
      <c r="X91" s="77" t="str">
        <f t="shared" si="14"/>
        <v/>
      </c>
      <c r="Y91" s="66"/>
    </row>
    <row r="92" spans="1:25" ht="15.75" customHeight="1">
      <c r="A92" s="33" t="str">
        <f>'Cap-Scores'!G23</f>
        <v>p19</v>
      </c>
      <c r="B92" s="46" t="str">
        <f>'Cap-Scores'!H23</f>
        <v>Small fibre neuropathy analysis/report</v>
      </c>
      <c r="C92" s="35">
        <f>'Cap-Scores'!J23</f>
        <v>90</v>
      </c>
      <c r="E92" s="70">
        <v>83</v>
      </c>
      <c r="F92" s="92"/>
      <c r="G92" s="83"/>
      <c r="H92" s="56">
        <f t="shared" si="15"/>
        <v>0</v>
      </c>
      <c r="I92" s="77" t="str">
        <f t="shared" si="9"/>
        <v/>
      </c>
      <c r="J92" s="55"/>
      <c r="K92" s="92"/>
      <c r="L92" s="83"/>
      <c r="M92" s="54">
        <f t="shared" si="16"/>
        <v>0</v>
      </c>
      <c r="N92" s="77" t="str">
        <f t="shared" si="10"/>
        <v/>
      </c>
      <c r="O92" s="55"/>
      <c r="P92" s="92"/>
      <c r="Q92" s="83"/>
      <c r="R92" s="54">
        <f t="shared" si="11"/>
        <v>0</v>
      </c>
      <c r="S92" s="77" t="str">
        <f t="shared" si="12"/>
        <v/>
      </c>
      <c r="T92" s="55"/>
      <c r="U92" s="92"/>
      <c r="V92" s="83"/>
      <c r="W92" s="54">
        <f t="shared" si="13"/>
        <v>0</v>
      </c>
      <c r="X92" s="77" t="str">
        <f t="shared" si="14"/>
        <v/>
      </c>
      <c r="Y92" s="66"/>
    </row>
    <row r="93" spans="1:25" ht="15.75" customHeight="1">
      <c r="A93" s="33" t="str">
        <f>'Cap-Scores'!G24</f>
        <v>p20</v>
      </c>
      <c r="B93" s="46" t="str">
        <f>'Cap-Scores'!H24</f>
        <v>Tissue banking (tumour/genetics)</v>
      </c>
      <c r="C93" s="35">
        <f>'Cap-Scores'!J24</f>
        <v>28.799999999999997</v>
      </c>
      <c r="E93" s="70">
        <v>84</v>
      </c>
      <c r="F93" s="92"/>
      <c r="G93" s="83"/>
      <c r="H93" s="56">
        <f t="shared" si="15"/>
        <v>0</v>
      </c>
      <c r="I93" s="77" t="str">
        <f t="shared" si="9"/>
        <v/>
      </c>
      <c r="J93" s="55"/>
      <c r="K93" s="92"/>
      <c r="L93" s="83"/>
      <c r="M93" s="54">
        <f t="shared" si="16"/>
        <v>0</v>
      </c>
      <c r="N93" s="77" t="str">
        <f t="shared" si="10"/>
        <v/>
      </c>
      <c r="O93" s="55"/>
      <c r="P93" s="92"/>
      <c r="Q93" s="83"/>
      <c r="R93" s="54">
        <f t="shared" si="11"/>
        <v>0</v>
      </c>
      <c r="S93" s="77" t="str">
        <f t="shared" si="12"/>
        <v/>
      </c>
      <c r="T93" s="55"/>
      <c r="U93" s="92"/>
      <c r="V93" s="83"/>
      <c r="W93" s="54">
        <f t="shared" si="13"/>
        <v>0</v>
      </c>
      <c r="X93" s="77" t="str">
        <f t="shared" si="14"/>
        <v/>
      </c>
      <c r="Y93" s="66"/>
    </row>
    <row r="94" spans="1:25" ht="15.75" customHeight="1">
      <c r="A94" s="33" t="str">
        <f>'Cap-Scores'!G25</f>
        <v>p21</v>
      </c>
      <c r="B94" s="46" t="str">
        <f>'Cap-Scores'!H25</f>
        <v>Add procedure &amp; mean PA value here</v>
      </c>
      <c r="C94" s="35">
        <f>'Cap-Scores'!J25</f>
        <v>240</v>
      </c>
      <c r="E94" s="70">
        <v>85</v>
      </c>
      <c r="F94" s="92"/>
      <c r="G94" s="83"/>
      <c r="H94" s="56">
        <f t="shared" si="15"/>
        <v>0</v>
      </c>
      <c r="I94" s="77" t="str">
        <f t="shared" si="9"/>
        <v/>
      </c>
      <c r="J94" s="55"/>
      <c r="K94" s="92"/>
      <c r="L94" s="83"/>
      <c r="M94" s="54">
        <f t="shared" si="16"/>
        <v>0</v>
      </c>
      <c r="N94" s="77" t="str">
        <f t="shared" si="10"/>
        <v/>
      </c>
      <c r="O94" s="55"/>
      <c r="P94" s="92"/>
      <c r="Q94" s="83"/>
      <c r="R94" s="54">
        <f t="shared" si="11"/>
        <v>0</v>
      </c>
      <c r="S94" s="77" t="str">
        <f t="shared" si="12"/>
        <v/>
      </c>
      <c r="T94" s="55"/>
      <c r="U94" s="92"/>
      <c r="V94" s="83"/>
      <c r="W94" s="54">
        <f t="shared" si="13"/>
        <v>0</v>
      </c>
      <c r="X94" s="77" t="str">
        <f t="shared" si="14"/>
        <v/>
      </c>
      <c r="Y94" s="66"/>
    </row>
    <row r="95" spans="1:25" ht="15.75" customHeight="1">
      <c r="A95" s="33" t="str">
        <f>'Cap-Scores'!G26</f>
        <v>p22</v>
      </c>
      <c r="B95" s="46" t="str">
        <f>'Cap-Scores'!H26</f>
        <v>Add procedure &amp; mean PA value here</v>
      </c>
      <c r="C95" s="35">
        <f>'Cap-Scores'!J26</f>
        <v>240</v>
      </c>
      <c r="E95" s="70">
        <v>86</v>
      </c>
      <c r="F95" s="92"/>
      <c r="G95" s="83"/>
      <c r="H95" s="56">
        <f t="shared" si="15"/>
        <v>0</v>
      </c>
      <c r="I95" s="77" t="str">
        <f t="shared" si="9"/>
        <v/>
      </c>
      <c r="J95" s="55"/>
      <c r="K95" s="92"/>
      <c r="L95" s="83"/>
      <c r="M95" s="54">
        <f t="shared" si="16"/>
        <v>0</v>
      </c>
      <c r="N95" s="77" t="str">
        <f t="shared" si="10"/>
        <v/>
      </c>
      <c r="O95" s="55"/>
      <c r="P95" s="92"/>
      <c r="Q95" s="83"/>
      <c r="R95" s="54">
        <f t="shared" si="11"/>
        <v>0</v>
      </c>
      <c r="S95" s="77" t="str">
        <f t="shared" si="12"/>
        <v/>
      </c>
      <c r="T95" s="55"/>
      <c r="U95" s="92"/>
      <c r="V95" s="83"/>
      <c r="W95" s="54">
        <f t="shared" si="13"/>
        <v>0</v>
      </c>
      <c r="X95" s="77" t="str">
        <f t="shared" si="14"/>
        <v/>
      </c>
      <c r="Y95" s="66"/>
    </row>
    <row r="96" spans="1:25" ht="15.75" customHeight="1">
      <c r="A96" s="33" t="str">
        <f>'Cap-Scores'!G27</f>
        <v>p23</v>
      </c>
      <c r="B96" s="46" t="str">
        <f>'Cap-Scores'!H27</f>
        <v>Add procedure &amp; mean PA value here</v>
      </c>
      <c r="C96" s="35">
        <f>'Cap-Scores'!J27</f>
        <v>240</v>
      </c>
      <c r="E96" s="70">
        <v>87</v>
      </c>
      <c r="F96" s="92"/>
      <c r="G96" s="83"/>
      <c r="H96" s="56">
        <f t="shared" si="15"/>
        <v>0</v>
      </c>
      <c r="I96" s="77" t="str">
        <f t="shared" si="9"/>
        <v/>
      </c>
      <c r="J96" s="55"/>
      <c r="K96" s="92"/>
      <c r="L96" s="83"/>
      <c r="M96" s="54">
        <f t="shared" si="16"/>
        <v>0</v>
      </c>
      <c r="N96" s="77" t="str">
        <f t="shared" si="10"/>
        <v/>
      </c>
      <c r="O96" s="55"/>
      <c r="P96" s="92"/>
      <c r="Q96" s="83"/>
      <c r="R96" s="54">
        <f t="shared" si="11"/>
        <v>0</v>
      </c>
      <c r="S96" s="77" t="str">
        <f t="shared" si="12"/>
        <v/>
      </c>
      <c r="T96" s="55"/>
      <c r="U96" s="92"/>
      <c r="V96" s="83"/>
      <c r="W96" s="54">
        <f t="shared" si="13"/>
        <v>0</v>
      </c>
      <c r="X96" s="77" t="str">
        <f t="shared" si="14"/>
        <v/>
      </c>
      <c r="Y96" s="66"/>
    </row>
    <row r="97" spans="1:25" ht="15.75" customHeight="1">
      <c r="A97" s="33" t="str">
        <f>'Cap-Scores'!G28</f>
        <v>p24</v>
      </c>
      <c r="B97" s="46" t="str">
        <f>'Cap-Scores'!H28</f>
        <v>Add procedure &amp; mean PA value here</v>
      </c>
      <c r="C97" s="35">
        <f>'Cap-Scores'!J28</f>
        <v>240</v>
      </c>
      <c r="E97" s="70">
        <v>88</v>
      </c>
      <c r="F97" s="92"/>
      <c r="G97" s="83"/>
      <c r="H97" s="56">
        <f t="shared" si="15"/>
        <v>0</v>
      </c>
      <c r="I97" s="77" t="str">
        <f t="shared" si="9"/>
        <v/>
      </c>
      <c r="J97" s="55"/>
      <c r="K97" s="92"/>
      <c r="L97" s="83"/>
      <c r="M97" s="54">
        <f t="shared" si="16"/>
        <v>0</v>
      </c>
      <c r="N97" s="77" t="str">
        <f t="shared" si="10"/>
        <v/>
      </c>
      <c r="O97" s="55"/>
      <c r="P97" s="92"/>
      <c r="Q97" s="83"/>
      <c r="R97" s="54">
        <f t="shared" si="11"/>
        <v>0</v>
      </c>
      <c r="S97" s="77" t="str">
        <f t="shared" si="12"/>
        <v/>
      </c>
      <c r="T97" s="55"/>
      <c r="U97" s="92"/>
      <c r="V97" s="83"/>
      <c r="W97" s="54">
        <f t="shared" si="13"/>
        <v>0</v>
      </c>
      <c r="X97" s="77" t="str">
        <f t="shared" si="14"/>
        <v/>
      </c>
      <c r="Y97" s="66"/>
    </row>
    <row r="98" spans="1:25" ht="15.75" customHeight="1">
      <c r="A98" s="33" t="str">
        <f>'Cap-Scores'!G29</f>
        <v>p25</v>
      </c>
      <c r="B98" s="46" t="str">
        <f>'Cap-Scores'!H29</f>
        <v>Add procedure &amp; mean PA value here</v>
      </c>
      <c r="C98" s="35">
        <f>'Cap-Scores'!J29</f>
        <v>240</v>
      </c>
      <c r="E98" s="70">
        <v>89</v>
      </c>
      <c r="F98" s="92"/>
      <c r="G98" s="83"/>
      <c r="H98" s="56">
        <f t="shared" si="15"/>
        <v>0</v>
      </c>
      <c r="I98" s="77" t="str">
        <f t="shared" si="9"/>
        <v/>
      </c>
      <c r="J98" s="55"/>
      <c r="K98" s="92"/>
      <c r="L98" s="83"/>
      <c r="M98" s="54">
        <f t="shared" si="16"/>
        <v>0</v>
      </c>
      <c r="N98" s="77" t="str">
        <f t="shared" si="10"/>
        <v/>
      </c>
      <c r="O98" s="55"/>
      <c r="P98" s="92"/>
      <c r="Q98" s="83"/>
      <c r="R98" s="54">
        <f t="shared" si="11"/>
        <v>0</v>
      </c>
      <c r="S98" s="77" t="str">
        <f t="shared" si="12"/>
        <v/>
      </c>
      <c r="T98" s="55"/>
      <c r="U98" s="92"/>
      <c r="V98" s="83"/>
      <c r="W98" s="54">
        <f t="shared" si="13"/>
        <v>0</v>
      </c>
      <c r="X98" s="77" t="str">
        <f t="shared" si="14"/>
        <v/>
      </c>
      <c r="Y98" s="66"/>
    </row>
    <row r="99" spans="1:25" ht="15.75" customHeight="1">
      <c r="A99" s="33" t="str">
        <f>'Cap-Scores'!G30</f>
        <v>p26</v>
      </c>
      <c r="B99" s="46" t="str">
        <f>'Cap-Scores'!H30</f>
        <v>Add procedure &amp; mean PA value here</v>
      </c>
      <c r="C99" s="35">
        <f>'Cap-Scores'!J30</f>
        <v>240</v>
      </c>
      <c r="E99" s="70">
        <v>90</v>
      </c>
      <c r="F99" s="92"/>
      <c r="G99" s="83"/>
      <c r="H99" s="56">
        <f t="shared" si="15"/>
        <v>0</v>
      </c>
      <c r="I99" s="77" t="str">
        <f t="shared" si="9"/>
        <v/>
      </c>
      <c r="J99" s="55"/>
      <c r="K99" s="92"/>
      <c r="L99" s="83"/>
      <c r="M99" s="54">
        <f t="shared" si="16"/>
        <v>0</v>
      </c>
      <c r="N99" s="77" t="str">
        <f t="shared" si="10"/>
        <v/>
      </c>
      <c r="O99" s="55"/>
      <c r="P99" s="92"/>
      <c r="Q99" s="83"/>
      <c r="R99" s="54">
        <f t="shared" si="11"/>
        <v>0</v>
      </c>
      <c r="S99" s="77" t="str">
        <f t="shared" si="12"/>
        <v/>
      </c>
      <c r="T99" s="55"/>
      <c r="U99" s="92"/>
      <c r="V99" s="83"/>
      <c r="W99" s="54">
        <f t="shared" si="13"/>
        <v>0</v>
      </c>
      <c r="X99" s="77" t="str">
        <f t="shared" si="14"/>
        <v/>
      </c>
      <c r="Y99" s="66"/>
    </row>
    <row r="100" spans="1:25" ht="15.75" customHeight="1">
      <c r="A100" s="33" t="str">
        <f>'Cap-Scores'!G31</f>
        <v>p27</v>
      </c>
      <c r="B100" s="46" t="str">
        <f>'Cap-Scores'!H31</f>
        <v>Add procedure &amp; mean PA value here</v>
      </c>
      <c r="C100" s="35">
        <f>'Cap-Scores'!J31</f>
        <v>240</v>
      </c>
      <c r="E100" s="70">
        <v>91</v>
      </c>
      <c r="F100" s="92"/>
      <c r="G100" s="83"/>
      <c r="H100" s="56">
        <f t="shared" si="15"/>
        <v>0</v>
      </c>
      <c r="I100" s="77" t="str">
        <f t="shared" si="9"/>
        <v/>
      </c>
      <c r="J100" s="55"/>
      <c r="K100" s="92"/>
      <c r="L100" s="83"/>
      <c r="M100" s="54">
        <f t="shared" si="16"/>
        <v>0</v>
      </c>
      <c r="N100" s="77" t="str">
        <f t="shared" si="10"/>
        <v/>
      </c>
      <c r="O100" s="55"/>
      <c r="P100" s="92"/>
      <c r="Q100" s="83"/>
      <c r="R100" s="54">
        <f t="shared" si="11"/>
        <v>0</v>
      </c>
      <c r="S100" s="77" t="str">
        <f t="shared" si="12"/>
        <v/>
      </c>
      <c r="T100" s="55"/>
      <c r="U100" s="92"/>
      <c r="V100" s="83"/>
      <c r="W100" s="54">
        <f t="shared" si="13"/>
        <v>0</v>
      </c>
      <c r="X100" s="77" t="str">
        <f t="shared" si="14"/>
        <v/>
      </c>
      <c r="Y100" s="66"/>
    </row>
    <row r="101" spans="1:25" ht="15.75" customHeight="1">
      <c r="A101" s="33" t="str">
        <f>'Cap-Scores'!G32</f>
        <v>p28</v>
      </c>
      <c r="B101" s="46" t="str">
        <f>'Cap-Scores'!H32</f>
        <v>Add procedure &amp; mean PA value here</v>
      </c>
      <c r="C101" s="35">
        <f>'Cap-Scores'!J32</f>
        <v>240</v>
      </c>
      <c r="E101" s="70">
        <v>92</v>
      </c>
      <c r="F101" s="92"/>
      <c r="G101" s="83"/>
      <c r="H101" s="56">
        <f t="shared" si="15"/>
        <v>0</v>
      </c>
      <c r="I101" s="77" t="str">
        <f t="shared" si="9"/>
        <v/>
      </c>
      <c r="J101" s="55"/>
      <c r="K101" s="92"/>
      <c r="L101" s="83"/>
      <c r="M101" s="54">
        <f t="shared" si="16"/>
        <v>0</v>
      </c>
      <c r="N101" s="77" t="str">
        <f t="shared" si="10"/>
        <v/>
      </c>
      <c r="O101" s="55"/>
      <c r="P101" s="92"/>
      <c r="Q101" s="83"/>
      <c r="R101" s="54">
        <f t="shared" si="11"/>
        <v>0</v>
      </c>
      <c r="S101" s="77" t="str">
        <f t="shared" si="12"/>
        <v/>
      </c>
      <c r="T101" s="55"/>
      <c r="U101" s="92"/>
      <c r="V101" s="83"/>
      <c r="W101" s="54">
        <f t="shared" si="13"/>
        <v>0</v>
      </c>
      <c r="X101" s="77" t="str">
        <f t="shared" si="14"/>
        <v/>
      </c>
      <c r="Y101" s="66"/>
    </row>
    <row r="102" spans="1:25" ht="15.75" customHeight="1">
      <c r="A102" s="33" t="str">
        <f>'Cap-Scores'!G33</f>
        <v>p29</v>
      </c>
      <c r="B102" s="46" t="str">
        <f>'Cap-Scores'!H33</f>
        <v>Add procedure &amp; mean PA value here</v>
      </c>
      <c r="C102" s="35">
        <f>'Cap-Scores'!J33</f>
        <v>240</v>
      </c>
      <c r="E102" s="70">
        <v>93</v>
      </c>
      <c r="F102" s="92"/>
      <c r="G102" s="83"/>
      <c r="H102" s="56">
        <f t="shared" si="15"/>
        <v>0</v>
      </c>
      <c r="I102" s="77" t="str">
        <f t="shared" si="9"/>
        <v/>
      </c>
      <c r="J102" s="55"/>
      <c r="K102" s="92"/>
      <c r="L102" s="83"/>
      <c r="M102" s="54">
        <f t="shared" si="16"/>
        <v>0</v>
      </c>
      <c r="N102" s="77" t="str">
        <f t="shared" si="10"/>
        <v/>
      </c>
      <c r="O102" s="55"/>
      <c r="P102" s="92"/>
      <c r="Q102" s="83"/>
      <c r="R102" s="54">
        <f t="shared" si="11"/>
        <v>0</v>
      </c>
      <c r="S102" s="77" t="str">
        <f t="shared" si="12"/>
        <v/>
      </c>
      <c r="T102" s="55"/>
      <c r="U102" s="92"/>
      <c r="V102" s="83"/>
      <c r="W102" s="54">
        <f t="shared" si="13"/>
        <v>0</v>
      </c>
      <c r="X102" s="77" t="str">
        <f t="shared" si="14"/>
        <v/>
      </c>
      <c r="Y102" s="66"/>
    </row>
    <row r="103" spans="1:25" ht="15.75" customHeight="1">
      <c r="A103" s="33" t="str">
        <f>'Cap-Scores'!G34</f>
        <v>p30</v>
      </c>
      <c r="B103" s="46" t="str">
        <f>'Cap-Scores'!H34</f>
        <v>Add procedure &amp; mean PA value here</v>
      </c>
      <c r="C103" s="35">
        <f>'Cap-Scores'!J34</f>
        <v>240</v>
      </c>
      <c r="E103" s="70">
        <v>94</v>
      </c>
      <c r="F103" s="92"/>
      <c r="G103" s="83"/>
      <c r="H103" s="56">
        <f t="shared" si="15"/>
        <v>0</v>
      </c>
      <c r="I103" s="77" t="str">
        <f t="shared" si="9"/>
        <v/>
      </c>
      <c r="J103" s="55"/>
      <c r="K103" s="92"/>
      <c r="L103" s="83"/>
      <c r="M103" s="54">
        <f t="shared" si="16"/>
        <v>0</v>
      </c>
      <c r="N103" s="77" t="str">
        <f t="shared" si="10"/>
        <v/>
      </c>
      <c r="O103" s="55"/>
      <c r="P103" s="92"/>
      <c r="Q103" s="83"/>
      <c r="R103" s="54">
        <f t="shared" si="11"/>
        <v>0</v>
      </c>
      <c r="S103" s="77" t="str">
        <f t="shared" si="12"/>
        <v/>
      </c>
      <c r="T103" s="55"/>
      <c r="U103" s="92"/>
      <c r="V103" s="83"/>
      <c r="W103" s="54">
        <f t="shared" si="13"/>
        <v>0</v>
      </c>
      <c r="X103" s="77" t="str">
        <f t="shared" si="14"/>
        <v/>
      </c>
      <c r="Y103" s="66"/>
    </row>
    <row r="104" spans="1:25" ht="15.75" customHeight="1">
      <c r="A104" s="33" t="str">
        <f>'Cap-Scores'!G35</f>
        <v>p31</v>
      </c>
      <c r="B104" s="46" t="str">
        <f>'Cap-Scores'!H35</f>
        <v>Add procedure &amp; mean PA value here</v>
      </c>
      <c r="C104" s="35">
        <f>'Cap-Scores'!J35</f>
        <v>240</v>
      </c>
      <c r="E104" s="70">
        <v>95</v>
      </c>
      <c r="F104" s="92"/>
      <c r="G104" s="83"/>
      <c r="H104" s="56">
        <f t="shared" si="15"/>
        <v>0</v>
      </c>
      <c r="I104" s="77" t="str">
        <f t="shared" si="9"/>
        <v/>
      </c>
      <c r="J104" s="55"/>
      <c r="K104" s="92"/>
      <c r="L104" s="83"/>
      <c r="M104" s="54">
        <f t="shared" si="16"/>
        <v>0</v>
      </c>
      <c r="N104" s="77" t="str">
        <f t="shared" si="10"/>
        <v/>
      </c>
      <c r="O104" s="55"/>
      <c r="P104" s="92"/>
      <c r="Q104" s="83"/>
      <c r="R104" s="54">
        <f t="shared" si="11"/>
        <v>0</v>
      </c>
      <c r="S104" s="77" t="str">
        <f t="shared" si="12"/>
        <v/>
      </c>
      <c r="T104" s="55"/>
      <c r="U104" s="92"/>
      <c r="V104" s="83"/>
      <c r="W104" s="54">
        <f t="shared" si="13"/>
        <v>0</v>
      </c>
      <c r="X104" s="77" t="str">
        <f t="shared" si="14"/>
        <v/>
      </c>
      <c r="Y104" s="66"/>
    </row>
    <row r="105" spans="1:25" ht="15.75" customHeight="1">
      <c r="A105" s="33" t="str">
        <f>'Cap-Scores'!G36</f>
        <v>p32</v>
      </c>
      <c r="B105" s="46" t="str">
        <f>'Cap-Scores'!H36</f>
        <v>Add procedure &amp; mean PA value here</v>
      </c>
      <c r="C105" s="35">
        <f>'Cap-Scores'!J36</f>
        <v>240</v>
      </c>
      <c r="E105" s="70">
        <v>96</v>
      </c>
      <c r="F105" s="92"/>
      <c r="G105" s="83"/>
      <c r="H105" s="56">
        <f t="shared" si="15"/>
        <v>0</v>
      </c>
      <c r="I105" s="77" t="str">
        <f t="shared" si="9"/>
        <v/>
      </c>
      <c r="J105" s="55"/>
      <c r="K105" s="92"/>
      <c r="L105" s="83"/>
      <c r="M105" s="54">
        <f t="shared" si="16"/>
        <v>0</v>
      </c>
      <c r="N105" s="77" t="str">
        <f t="shared" si="10"/>
        <v/>
      </c>
      <c r="O105" s="55"/>
      <c r="P105" s="92"/>
      <c r="Q105" s="83"/>
      <c r="R105" s="54">
        <f t="shared" si="11"/>
        <v>0</v>
      </c>
      <c r="S105" s="77" t="str">
        <f t="shared" si="12"/>
        <v/>
      </c>
      <c r="T105" s="55"/>
      <c r="U105" s="92"/>
      <c r="V105" s="83"/>
      <c r="W105" s="54">
        <f t="shared" si="13"/>
        <v>0</v>
      </c>
      <c r="X105" s="77" t="str">
        <f t="shared" si="14"/>
        <v/>
      </c>
      <c r="Y105" s="66"/>
    </row>
    <row r="106" spans="1:25" ht="15.75" customHeight="1">
      <c r="A106" s="33" t="str">
        <f>'Cap-Scores'!G37</f>
        <v>p33</v>
      </c>
      <c r="B106" s="46" t="str">
        <f>'Cap-Scores'!H37</f>
        <v>Add procedure &amp; mean PA value here</v>
      </c>
      <c r="C106" s="35">
        <f>'Cap-Scores'!J37</f>
        <v>240</v>
      </c>
      <c r="E106" s="70">
        <v>97</v>
      </c>
      <c r="F106" s="92"/>
      <c r="G106" s="83"/>
      <c r="H106" s="56">
        <f t="shared" si="15"/>
        <v>0</v>
      </c>
      <c r="I106" s="77" t="str">
        <f t="shared" si="9"/>
        <v/>
      </c>
      <c r="J106" s="55"/>
      <c r="K106" s="92"/>
      <c r="L106" s="83"/>
      <c r="M106" s="54">
        <f t="shared" si="16"/>
        <v>0</v>
      </c>
      <c r="N106" s="77" t="str">
        <f t="shared" si="10"/>
        <v/>
      </c>
      <c r="O106" s="55"/>
      <c r="P106" s="92"/>
      <c r="Q106" s="83"/>
      <c r="R106" s="54">
        <f t="shared" si="11"/>
        <v>0</v>
      </c>
      <c r="S106" s="77" t="str">
        <f t="shared" si="12"/>
        <v/>
      </c>
      <c r="T106" s="55"/>
      <c r="U106" s="92"/>
      <c r="V106" s="83"/>
      <c r="W106" s="54">
        <f t="shared" si="13"/>
        <v>0</v>
      </c>
      <c r="X106" s="77" t="str">
        <f t="shared" si="14"/>
        <v/>
      </c>
      <c r="Y106" s="66"/>
    </row>
    <row r="107" spans="1:25" ht="15.75" customHeight="1">
      <c r="A107" s="33" t="str">
        <f>'Cap-Scores'!G38</f>
        <v>p34</v>
      </c>
      <c r="B107" s="46" t="str">
        <f>'Cap-Scores'!H38</f>
        <v>Add procedure &amp; mean PA value here</v>
      </c>
      <c r="C107" s="35">
        <f>'Cap-Scores'!J38</f>
        <v>240</v>
      </c>
      <c r="E107" s="70">
        <v>98</v>
      </c>
      <c r="F107" s="92"/>
      <c r="G107" s="83"/>
      <c r="H107" s="56">
        <f t="shared" si="15"/>
        <v>0</v>
      </c>
      <c r="I107" s="77" t="str">
        <f t="shared" si="9"/>
        <v/>
      </c>
      <c r="J107" s="55"/>
      <c r="K107" s="92"/>
      <c r="L107" s="83"/>
      <c r="M107" s="54">
        <f t="shared" si="16"/>
        <v>0</v>
      </c>
      <c r="N107" s="77" t="str">
        <f t="shared" si="10"/>
        <v/>
      </c>
      <c r="O107" s="55"/>
      <c r="P107" s="92"/>
      <c r="Q107" s="83"/>
      <c r="R107" s="54">
        <f t="shared" si="11"/>
        <v>0</v>
      </c>
      <c r="S107" s="77" t="str">
        <f t="shared" si="12"/>
        <v/>
      </c>
      <c r="T107" s="55"/>
      <c r="U107" s="92"/>
      <c r="V107" s="83"/>
      <c r="W107" s="54">
        <f t="shared" si="13"/>
        <v>0</v>
      </c>
      <c r="X107" s="77" t="str">
        <f t="shared" si="14"/>
        <v/>
      </c>
      <c r="Y107" s="66"/>
    </row>
    <row r="108" spans="1:25" ht="15.75" customHeight="1">
      <c r="A108" s="33" t="str">
        <f>'Cap-Scores'!G39</f>
        <v>p35</v>
      </c>
      <c r="B108" s="46" t="str">
        <f>'Cap-Scores'!H39</f>
        <v>Add procedure &amp; mean PA value here</v>
      </c>
      <c r="C108" s="35">
        <f>'Cap-Scores'!J39</f>
        <v>240</v>
      </c>
      <c r="E108" s="70">
        <v>99</v>
      </c>
      <c r="F108" s="92"/>
      <c r="G108" s="83"/>
      <c r="H108" s="56">
        <f t="shared" si="15"/>
        <v>0</v>
      </c>
      <c r="I108" s="77" t="str">
        <f t="shared" si="9"/>
        <v/>
      </c>
      <c r="J108" s="55"/>
      <c r="K108" s="92"/>
      <c r="L108" s="83"/>
      <c r="M108" s="54">
        <f t="shared" si="16"/>
        <v>0</v>
      </c>
      <c r="N108" s="77" t="str">
        <f t="shared" si="10"/>
        <v/>
      </c>
      <c r="O108" s="55"/>
      <c r="P108" s="92"/>
      <c r="Q108" s="83"/>
      <c r="R108" s="54">
        <f t="shared" si="11"/>
        <v>0</v>
      </c>
      <c r="S108" s="77" t="str">
        <f t="shared" si="12"/>
        <v/>
      </c>
      <c r="T108" s="55"/>
      <c r="U108" s="92"/>
      <c r="V108" s="83"/>
      <c r="W108" s="54">
        <f t="shared" si="13"/>
        <v>0</v>
      </c>
      <c r="X108" s="77" t="str">
        <f t="shared" si="14"/>
        <v/>
      </c>
      <c r="Y108" s="66"/>
    </row>
    <row r="109" spans="1:25" ht="15.75" customHeight="1">
      <c r="A109" s="33" t="str">
        <f>'Cap-Scores'!G40</f>
        <v>p36</v>
      </c>
      <c r="B109" s="46" t="str">
        <f>'Cap-Scores'!H40</f>
        <v>Add procedure &amp; mean PA value here</v>
      </c>
      <c r="C109" s="35">
        <f>'Cap-Scores'!J40</f>
        <v>240</v>
      </c>
      <c r="E109" s="70">
        <v>100</v>
      </c>
      <c r="F109" s="93"/>
      <c r="G109" s="83"/>
      <c r="H109" s="56">
        <f t="shared" si="15"/>
        <v>0</v>
      </c>
      <c r="I109" s="77" t="str">
        <f t="shared" si="9"/>
        <v/>
      </c>
      <c r="J109" s="55"/>
      <c r="K109" s="93"/>
      <c r="L109" s="83"/>
      <c r="M109" s="54">
        <f t="shared" si="16"/>
        <v>0</v>
      </c>
      <c r="N109" s="77" t="str">
        <f t="shared" si="10"/>
        <v/>
      </c>
      <c r="O109" s="55"/>
      <c r="P109" s="93"/>
      <c r="Q109" s="83"/>
      <c r="R109" s="54">
        <f t="shared" si="11"/>
        <v>0</v>
      </c>
      <c r="S109" s="77" t="str">
        <f t="shared" si="12"/>
        <v/>
      </c>
      <c r="T109" s="55"/>
      <c r="U109" s="93"/>
      <c r="V109" s="83"/>
      <c r="W109" s="54">
        <f t="shared" si="13"/>
        <v>0</v>
      </c>
      <c r="X109" s="77" t="str">
        <f t="shared" si="14"/>
        <v/>
      </c>
      <c r="Y109" s="66"/>
    </row>
    <row r="110" spans="1:25" ht="15.75" customHeight="1">
      <c r="A110" s="33" t="str">
        <f>'Cap-Scores'!G41</f>
        <v>p37</v>
      </c>
      <c r="B110" s="46" t="str">
        <f>'Cap-Scores'!H41</f>
        <v>Add procedure &amp; mean PA value here</v>
      </c>
      <c r="C110" s="35">
        <f>'Cap-Scores'!J41</f>
        <v>240</v>
      </c>
      <c r="E110" s="23" t="s">
        <v>22</v>
      </c>
    </row>
    <row r="111" spans="1:25" ht="15.75" customHeight="1">
      <c r="A111" s="33" t="str">
        <f>'Cap-Scores'!G42</f>
        <v>p38</v>
      </c>
      <c r="B111" s="46" t="str">
        <f>'Cap-Scores'!H42</f>
        <v>Add procedure &amp; mean PA value here</v>
      </c>
      <c r="C111" s="35">
        <f>'Cap-Scores'!J42</f>
        <v>240</v>
      </c>
    </row>
    <row r="112" spans="1:25" ht="15.75" customHeight="1">
      <c r="A112" s="33" t="str">
        <f>'Cap-Scores'!G43</f>
        <v>p39</v>
      </c>
      <c r="B112" s="46" t="str">
        <f>'Cap-Scores'!H43</f>
        <v>Add procedure &amp; mean PA value here</v>
      </c>
      <c r="C112" s="35">
        <f>'Cap-Scores'!J43</f>
        <v>240</v>
      </c>
    </row>
    <row r="113" spans="1:11" ht="15.75" customHeight="1">
      <c r="A113" s="36" t="str">
        <f>'Cap-Scores'!G44</f>
        <v>p40</v>
      </c>
      <c r="B113" s="51" t="str">
        <f>'Cap-Scores'!H44</f>
        <v>Add procedure &amp; mean PA value here</v>
      </c>
      <c r="C113" s="38">
        <f>'Cap-Scores'!J44</f>
        <v>240</v>
      </c>
    </row>
    <row r="122" spans="1:11">
      <c r="E122" s="3" t="s">
        <v>263</v>
      </c>
      <c r="F122" s="3" t="s">
        <v>264</v>
      </c>
    </row>
    <row r="123" spans="1:11">
      <c r="E123" s="112" t="s">
        <v>258</v>
      </c>
      <c r="F123" s="113" t="s">
        <v>259</v>
      </c>
      <c r="G123" s="113" t="s">
        <v>260</v>
      </c>
      <c r="H123" s="113" t="s">
        <v>261</v>
      </c>
      <c r="I123" s="113" t="s">
        <v>262</v>
      </c>
      <c r="J123" s="114"/>
      <c r="K123" s="115" t="s">
        <v>2</v>
      </c>
    </row>
    <row r="124" spans="1:11">
      <c r="E124" s="116" t="str">
        <f>$G$3</f>
        <v>dd/mm/yy</v>
      </c>
      <c r="F124" s="117">
        <f>$G$4</f>
        <v>5</v>
      </c>
      <c r="G124" s="117">
        <f>$G$5</f>
        <v>500</v>
      </c>
      <c r="H124" s="117">
        <f>$G$6</f>
        <v>0</v>
      </c>
      <c r="I124" s="117">
        <f>$G$7</f>
        <v>500</v>
      </c>
      <c r="J124" s="118"/>
      <c r="K124" s="122">
        <f>$G$7/240</f>
        <v>2.0833333333333335</v>
      </c>
    </row>
    <row r="125" spans="1:11">
      <c r="E125" s="116" t="str">
        <f>$L$3</f>
        <v>dd/mm/yy</v>
      </c>
      <c r="F125" s="117">
        <f>$L$4</f>
        <v>0</v>
      </c>
      <c r="G125" s="117">
        <f>$L$5</f>
        <v>0</v>
      </c>
      <c r="H125" s="117">
        <f>$L$6</f>
        <v>0</v>
      </c>
      <c r="I125" s="117">
        <f>$L$7</f>
        <v>0</v>
      </c>
      <c r="J125" s="118"/>
      <c r="K125" s="122">
        <f>$L$7/240</f>
        <v>0</v>
      </c>
    </row>
    <row r="126" spans="1:11">
      <c r="E126" s="116" t="str">
        <f>$Q$3</f>
        <v>dd/mm/yy</v>
      </c>
      <c r="F126" s="117">
        <f>$Q$4</f>
        <v>0</v>
      </c>
      <c r="G126" s="117">
        <f>$Q$5</f>
        <v>0</v>
      </c>
      <c r="H126" s="117">
        <f>$Q$6</f>
        <v>0</v>
      </c>
      <c r="I126" s="117">
        <f>$Q$7</f>
        <v>0</v>
      </c>
      <c r="J126" s="118"/>
      <c r="K126" s="122">
        <f>$Q$7/240</f>
        <v>0</v>
      </c>
    </row>
    <row r="127" spans="1:11">
      <c r="E127" s="119" t="str">
        <f>$V$3</f>
        <v>dd/mm/yy</v>
      </c>
      <c r="F127" s="120">
        <f>$V$4</f>
        <v>0</v>
      </c>
      <c r="G127" s="120">
        <f>$V$5</f>
        <v>0</v>
      </c>
      <c r="H127" s="120">
        <f>$V$6</f>
        <v>0</v>
      </c>
      <c r="I127" s="120">
        <f>$V$7</f>
        <v>0</v>
      </c>
      <c r="J127" s="121"/>
      <c r="K127" s="123">
        <f>$V$7/240</f>
        <v>0</v>
      </c>
    </row>
  </sheetData>
  <sheetProtection sheet="1" objects="1" scenarios="1" selectLockedCells="1"/>
  <mergeCells count="26">
    <mergeCell ref="G7:H7"/>
    <mergeCell ref="L7:M7"/>
    <mergeCell ref="Q7:R7"/>
    <mergeCell ref="V7:W7"/>
    <mergeCell ref="G5:H5"/>
    <mergeCell ref="L5:M5"/>
    <mergeCell ref="Q5:R5"/>
    <mergeCell ref="V5:W5"/>
    <mergeCell ref="G6:H6"/>
    <mergeCell ref="L6:M6"/>
    <mergeCell ref="Q6:R6"/>
    <mergeCell ref="V6:W6"/>
    <mergeCell ref="G3:H3"/>
    <mergeCell ref="L3:M3"/>
    <mergeCell ref="Q3:R3"/>
    <mergeCell ref="V3:W3"/>
    <mergeCell ref="G4:H4"/>
    <mergeCell ref="L4:M4"/>
    <mergeCell ref="Q4:R4"/>
    <mergeCell ref="V4:W4"/>
    <mergeCell ref="Z1:Z2"/>
    <mergeCell ref="A1:C2"/>
    <mergeCell ref="G1:H2"/>
    <mergeCell ref="L1:M2"/>
    <mergeCell ref="Q1:R2"/>
    <mergeCell ref="V1:W2"/>
  </mergeCells>
  <conditionalFormatting sqref="G7">
    <cfRule type="colorScale" priority="5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V7">
    <cfRule type="colorScale" priority="2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L7">
    <cfRule type="colorScale" priority="4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Q7">
    <cfRule type="colorScale" priority="3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Z7">
    <cfRule type="colorScale" priority="1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dataValidations count="5">
    <dataValidation allowBlank="1" showInputMessage="1" showErrorMessage="1" prompt="Enter week start date" sqref="G3:H3 L3:M3 Q3:R3 V3:W3" xr:uid="{00000000-0002-0000-0400-000000000000}"/>
    <dataValidation type="whole" showInputMessage="1" showErrorMessage="1" error="Value between 1 and 2500 NESMETs" prompt="Calculate available NESMETs for your contracted week with the Cap-Tool and enter into this box. " sqref="F1" xr:uid="{00000000-0002-0000-0400-000001000000}">
      <formula1>1</formula1>
      <formula2>2500</formula2>
    </dataValidation>
    <dataValidation type="list" allowBlank="1" showDropDown="1" showInputMessage="1" showErrorMessage="1" errorTitle="Invalid code" error="Enter a valid case or procedure code from the Look Up Table" sqref="V10:V109 Q10:Q109 L10:L109 G10:G109" xr:uid="{00000000-0002-0000-0400-000002000000}">
      <formula1>$A$4:$A$113</formula1>
    </dataValidation>
    <dataValidation type="decimal" showInputMessage="1" showErrorMessage="1" error="Value between 1 and 7 days" prompt="Enter the number of days for your contracted week if different from a standard 5 day week" sqref="F2" xr:uid="{00000000-0002-0000-0400-000003000000}">
      <formula1>1</formula1>
      <formula2>7</formula2>
    </dataValidation>
    <dataValidation type="decimal" showInputMessage="1" showErrorMessage="1" error="Working days between 1 and 6" prompt="Enter number of working days for the week. Usually this will be the same as the contracted week but may be less for leave/holidays or more for overtime. Used decimal for half and quarter days." sqref="G4:H4 L4:M4 Q4:R4 V4:W4" xr:uid="{00000000-0002-0000-0400-000004000000}">
      <formula1>0</formula1>
      <formula2>6</formula2>
    </dataValidation>
  </dataValidations>
  <pageMargins left="0.7" right="0.7" top="0.75" bottom="0.75" header="0.3" footer="0.3"/>
  <pageSetup paperSize="9" orientation="portrait" r:id="rId1"/>
  <ignoredErrors>
    <ignoredError sqref="E124:K12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29"/>
  <sheetViews>
    <sheetView showGridLines="0" showRowColHeaders="0" workbookViewId="0">
      <selection activeCell="F1" sqref="F1"/>
    </sheetView>
  </sheetViews>
  <sheetFormatPr baseColWidth="10" defaultColWidth="8.83203125" defaultRowHeight="15"/>
  <cols>
    <col min="1" max="1" width="7.5" style="3" customWidth="1"/>
    <col min="2" max="2" width="40.6640625" style="3" customWidth="1"/>
    <col min="3" max="3" width="8.83203125" style="3"/>
    <col min="4" max="4" width="1.6640625" style="3" customWidth="1"/>
    <col min="5" max="5" width="28.6640625" style="3" customWidth="1"/>
    <col min="6" max="8" width="10.6640625" style="3" customWidth="1"/>
    <col min="9" max="9" width="11.6640625" style="3" customWidth="1"/>
    <col min="10" max="10" width="1.6640625" style="3" customWidth="1"/>
    <col min="11" max="13" width="10.6640625" style="3" customWidth="1"/>
    <col min="14" max="14" width="11.6640625" style="3" customWidth="1"/>
    <col min="15" max="15" width="1.6640625" style="3" customWidth="1"/>
    <col min="16" max="18" width="10.6640625" style="3" customWidth="1"/>
    <col min="19" max="19" width="11.6640625" style="3" customWidth="1"/>
    <col min="20" max="20" width="1.6640625" style="3" customWidth="1"/>
    <col min="21" max="23" width="10.6640625" style="3" customWidth="1"/>
    <col min="24" max="24" width="11.6640625" style="3" customWidth="1"/>
    <col min="25" max="25" width="1.6640625" style="3" customWidth="1"/>
    <col min="26" max="28" width="10.6640625" style="3" customWidth="1"/>
    <col min="29" max="29" width="11.6640625" style="3" customWidth="1"/>
    <col min="30" max="30" width="1.6640625" style="3" customWidth="1"/>
    <col min="31" max="33" width="10.6640625" style="3" customWidth="1"/>
    <col min="34" max="34" width="11.6640625" style="3" customWidth="1"/>
    <col min="35" max="35" width="1.6640625" style="3" customWidth="1"/>
    <col min="36" max="36" width="28.6640625" style="3" customWidth="1"/>
    <col min="37" max="38" width="10.6640625" style="3" customWidth="1"/>
    <col min="39" max="16384" width="8.83203125" style="3"/>
  </cols>
  <sheetData>
    <row r="1" spans="1:37" ht="45" customHeight="1" thickBot="1">
      <c r="A1" s="157" t="s">
        <v>245</v>
      </c>
      <c r="B1" s="157"/>
      <c r="C1" s="157"/>
      <c r="E1" s="104" t="s">
        <v>238</v>
      </c>
      <c r="F1" s="105">
        <v>500</v>
      </c>
      <c r="G1" s="158" t="s">
        <v>127</v>
      </c>
      <c r="H1" s="158"/>
      <c r="I1" s="58"/>
      <c r="J1" s="79"/>
      <c r="K1" s="79"/>
      <c r="L1" s="158" t="s">
        <v>128</v>
      </c>
      <c r="M1" s="158"/>
      <c r="N1" s="58"/>
      <c r="O1" s="79"/>
      <c r="P1" s="79"/>
      <c r="Q1" s="158" t="s">
        <v>129</v>
      </c>
      <c r="R1" s="158"/>
      <c r="S1" s="58"/>
      <c r="T1" s="79"/>
      <c r="U1" s="79"/>
      <c r="V1" s="158" t="s">
        <v>130</v>
      </c>
      <c r="W1" s="158"/>
      <c r="X1" s="58"/>
      <c r="Y1" s="79"/>
      <c r="Z1" s="79"/>
      <c r="AA1" s="158" t="s">
        <v>199</v>
      </c>
      <c r="AB1" s="158"/>
      <c r="AC1" s="58"/>
      <c r="AD1" s="79"/>
      <c r="AE1" s="79"/>
      <c r="AF1" s="158" t="s">
        <v>200</v>
      </c>
      <c r="AG1" s="158"/>
      <c r="AH1" s="58"/>
      <c r="AI1" s="66"/>
      <c r="AJ1" s="156" t="s">
        <v>201</v>
      </c>
    </row>
    <row r="2" spans="1:37" ht="21.75" customHeight="1">
      <c r="A2" s="146"/>
      <c r="B2" s="146"/>
      <c r="C2" s="146"/>
      <c r="E2" s="103" t="s">
        <v>237</v>
      </c>
      <c r="F2" s="106">
        <v>5</v>
      </c>
      <c r="G2" s="158"/>
      <c r="H2" s="158"/>
      <c r="I2" s="58"/>
      <c r="J2" s="79"/>
      <c r="K2" s="79"/>
      <c r="L2" s="158"/>
      <c r="M2" s="158"/>
      <c r="N2" s="58"/>
      <c r="O2" s="79"/>
      <c r="P2" s="79"/>
      <c r="Q2" s="158"/>
      <c r="R2" s="158"/>
      <c r="S2" s="58"/>
      <c r="T2" s="79"/>
      <c r="U2" s="79"/>
      <c r="V2" s="158"/>
      <c r="W2" s="158"/>
      <c r="X2" s="58"/>
      <c r="Y2" s="79"/>
      <c r="Z2" s="79"/>
      <c r="AA2" s="158"/>
      <c r="AB2" s="158"/>
      <c r="AC2" s="58"/>
      <c r="AD2" s="79"/>
      <c r="AE2" s="79"/>
      <c r="AF2" s="158"/>
      <c r="AG2" s="158"/>
      <c r="AH2" s="58"/>
      <c r="AI2" s="66"/>
      <c r="AJ2" s="156"/>
    </row>
    <row r="3" spans="1:37" ht="23" customHeight="1">
      <c r="A3" s="50" t="s">
        <v>35</v>
      </c>
      <c r="B3" s="30" t="s">
        <v>34</v>
      </c>
      <c r="C3" s="40" t="s">
        <v>7</v>
      </c>
      <c r="E3" s="71" t="s">
        <v>198</v>
      </c>
      <c r="F3" s="67"/>
      <c r="G3" s="160" t="s">
        <v>246</v>
      </c>
      <c r="H3" s="160"/>
      <c r="I3" s="58"/>
      <c r="J3" s="79"/>
      <c r="K3" s="79"/>
      <c r="L3" s="160" t="s">
        <v>246</v>
      </c>
      <c r="M3" s="160"/>
      <c r="N3" s="58"/>
      <c r="O3" s="79"/>
      <c r="P3" s="79"/>
      <c r="Q3" s="160" t="s">
        <v>246</v>
      </c>
      <c r="R3" s="160"/>
      <c r="S3" s="58"/>
      <c r="T3" s="79"/>
      <c r="U3" s="79"/>
      <c r="V3" s="160" t="s">
        <v>246</v>
      </c>
      <c r="W3" s="160"/>
      <c r="X3" s="58"/>
      <c r="Y3" s="79"/>
      <c r="Z3" s="79"/>
      <c r="AA3" s="160" t="s">
        <v>246</v>
      </c>
      <c r="AB3" s="160"/>
      <c r="AC3" s="58"/>
      <c r="AD3" s="79"/>
      <c r="AE3" s="79"/>
      <c r="AF3" s="160" t="s">
        <v>246</v>
      </c>
      <c r="AG3" s="160"/>
      <c r="AH3" s="58"/>
      <c r="AI3" s="66"/>
      <c r="AJ3" s="107"/>
    </row>
    <row r="4" spans="1:37" ht="15.75" customHeight="1" thickBot="1">
      <c r="A4" s="33" t="str">
        <f>'Cap-Scores'!B5</f>
        <v>c1</v>
      </c>
      <c r="B4" s="45" t="str">
        <f>'Cap-Scores'!C5</f>
        <v>Abscess/infective lesion</v>
      </c>
      <c r="C4" s="32">
        <f>'Cap-Scores'!E5</f>
        <v>38.4</v>
      </c>
      <c r="E4" s="72" t="s">
        <v>239</v>
      </c>
      <c r="F4" s="68"/>
      <c r="G4" s="161">
        <v>5</v>
      </c>
      <c r="H4" s="161"/>
      <c r="I4" s="58"/>
      <c r="J4" s="79"/>
      <c r="K4" s="79"/>
      <c r="L4" s="161">
        <v>0</v>
      </c>
      <c r="M4" s="161"/>
      <c r="N4" s="58"/>
      <c r="O4" s="79"/>
      <c r="P4" s="79"/>
      <c r="Q4" s="161">
        <v>0</v>
      </c>
      <c r="R4" s="161"/>
      <c r="S4" s="58"/>
      <c r="T4" s="79"/>
      <c r="U4" s="79"/>
      <c r="V4" s="161">
        <v>0</v>
      </c>
      <c r="W4" s="161"/>
      <c r="X4" s="58"/>
      <c r="Y4" s="79"/>
      <c r="Z4" s="79"/>
      <c r="AA4" s="161">
        <v>0</v>
      </c>
      <c r="AB4" s="161"/>
      <c r="AC4" s="58"/>
      <c r="AD4" s="79"/>
      <c r="AE4" s="79"/>
      <c r="AF4" s="161">
        <v>0</v>
      </c>
      <c r="AG4" s="161"/>
      <c r="AH4" s="58"/>
      <c r="AI4" s="66"/>
      <c r="AJ4" s="72">
        <f>SUM(G4,L4,Q4,V4,AA4,AF4)</f>
        <v>5</v>
      </c>
    </row>
    <row r="5" spans="1:37" ht="15.75" customHeight="1" thickTop="1">
      <c r="A5" s="33" t="str">
        <f>'Cap-Scores'!B6</f>
        <v>c2</v>
      </c>
      <c r="B5" s="46" t="str">
        <f>'Cap-Scores'!C6</f>
        <v>Biopsy dementia/neurodegenerative</v>
      </c>
      <c r="C5" s="35">
        <f>'Cap-Scores'!E6</f>
        <v>95.615999999999985</v>
      </c>
      <c r="E5" s="63" t="s">
        <v>195</v>
      </c>
      <c r="F5" s="67"/>
      <c r="G5" s="163">
        <f>($F$1/$F$2)*G4</f>
        <v>500</v>
      </c>
      <c r="H5" s="163" t="e">
        <f>($E$2/5)*#REF!</f>
        <v>#VALUE!</v>
      </c>
      <c r="I5" s="58"/>
      <c r="J5" s="79"/>
      <c r="K5" s="79"/>
      <c r="L5" s="163">
        <f>($F$1/$F$2)*L4</f>
        <v>0</v>
      </c>
      <c r="M5" s="163" t="e">
        <f>($E$2/5)*#REF!</f>
        <v>#VALUE!</v>
      </c>
      <c r="N5" s="58"/>
      <c r="O5" s="79"/>
      <c r="P5" s="79"/>
      <c r="Q5" s="163">
        <f>($F$1/$F$2)*Q4</f>
        <v>0</v>
      </c>
      <c r="R5" s="163" t="e">
        <f>($E$2/5)*#REF!</f>
        <v>#VALUE!</v>
      </c>
      <c r="S5" s="58"/>
      <c r="T5" s="79"/>
      <c r="U5" s="79"/>
      <c r="V5" s="163">
        <f>($F$1/$F$2)*V4</f>
        <v>0</v>
      </c>
      <c r="W5" s="163" t="e">
        <f>($E$2/5)*#REF!</f>
        <v>#VALUE!</v>
      </c>
      <c r="X5" s="58"/>
      <c r="Y5" s="79"/>
      <c r="Z5" s="79"/>
      <c r="AA5" s="163">
        <f>($F$1/$F$2)*AA4</f>
        <v>0</v>
      </c>
      <c r="AB5" s="163" t="e">
        <f>($E$2/5)*#REF!</f>
        <v>#VALUE!</v>
      </c>
      <c r="AC5" s="58"/>
      <c r="AD5" s="79"/>
      <c r="AE5" s="79"/>
      <c r="AF5" s="163">
        <f>($F$1/$F$2)*AF4</f>
        <v>0</v>
      </c>
      <c r="AG5" s="163" t="e">
        <f>($E$2/5)*#REF!</f>
        <v>#VALUE!</v>
      </c>
      <c r="AH5" s="58"/>
      <c r="AI5" s="66"/>
      <c r="AJ5" s="74">
        <f>SUM(G5,L5,Q5,V5,AA5,AF5)</f>
        <v>500</v>
      </c>
    </row>
    <row r="6" spans="1:37" ht="15.75" customHeight="1">
      <c r="A6" s="33" t="str">
        <f>'Cap-Scores'!B7</f>
        <v>c3</v>
      </c>
      <c r="B6" s="46" t="str">
        <f>'Cap-Scores'!C7</f>
        <v>Biopsy inflammation/metabolic/genetic</v>
      </c>
      <c r="C6" s="35">
        <f>'Cap-Scores'!E7</f>
        <v>122.11199999999999</v>
      </c>
      <c r="E6" s="64" t="s">
        <v>196</v>
      </c>
      <c r="F6" s="67"/>
      <c r="G6" s="164">
        <f>SUM(H10:H109)</f>
        <v>0</v>
      </c>
      <c r="H6" s="164"/>
      <c r="I6" s="58"/>
      <c r="J6" s="79"/>
      <c r="K6" s="79"/>
      <c r="L6" s="164">
        <f>SUM(M10:M109)</f>
        <v>0</v>
      </c>
      <c r="M6" s="164"/>
      <c r="N6" s="58"/>
      <c r="O6" s="79"/>
      <c r="P6" s="79"/>
      <c r="Q6" s="164">
        <f>SUM(R10:R109)</f>
        <v>0</v>
      </c>
      <c r="R6" s="164"/>
      <c r="S6" s="58"/>
      <c r="T6" s="79"/>
      <c r="U6" s="79"/>
      <c r="V6" s="164">
        <f>SUM(W10:W109)</f>
        <v>0</v>
      </c>
      <c r="W6" s="164"/>
      <c r="X6" s="58"/>
      <c r="Y6" s="79"/>
      <c r="Z6" s="79"/>
      <c r="AA6" s="164">
        <f>SUM(AB10:AB109)</f>
        <v>0</v>
      </c>
      <c r="AB6" s="164"/>
      <c r="AC6" s="58"/>
      <c r="AD6" s="79"/>
      <c r="AE6" s="79"/>
      <c r="AF6" s="164">
        <f>SUM(AG10:AG109)</f>
        <v>0</v>
      </c>
      <c r="AG6" s="164"/>
      <c r="AH6" s="58"/>
      <c r="AI6" s="66"/>
      <c r="AJ6" s="74">
        <f>SUM(G6,L6,Q6,V6,AA6,AF6)</f>
        <v>0</v>
      </c>
    </row>
    <row r="7" spans="1:37" ht="15.75" customHeight="1" thickBot="1">
      <c r="A7" s="33" t="str">
        <f>'Cap-Scores'!B8</f>
        <v>c4</v>
      </c>
      <c r="B7" s="46" t="str">
        <f>'Cap-Scores'!C8</f>
        <v>Bone/cartilage tumour/lesion (basic)</v>
      </c>
      <c r="C7" s="35">
        <f>'Cap-Scores'!E8</f>
        <v>23.04</v>
      </c>
      <c r="E7" s="65" t="s">
        <v>244</v>
      </c>
      <c r="F7" s="87"/>
      <c r="G7" s="162">
        <f>G5-G6</f>
        <v>500</v>
      </c>
      <c r="H7" s="162"/>
      <c r="I7" s="58" t="str">
        <f>"or " &amp; IFERROR(ROUND((G7/240),2),0) &amp; " PA"</f>
        <v>or 2.08 PA</v>
      </c>
      <c r="J7" s="79"/>
      <c r="K7" s="102"/>
      <c r="L7" s="162">
        <f>L5-L6</f>
        <v>0</v>
      </c>
      <c r="M7" s="162"/>
      <c r="N7" s="58" t="str">
        <f>"or " &amp; IFERROR(ROUND((L7/240),2),0) &amp; " PA"</f>
        <v>or 0 PA</v>
      </c>
      <c r="O7" s="79"/>
      <c r="P7" s="102"/>
      <c r="Q7" s="162">
        <f>Q5-Q6</f>
        <v>0</v>
      </c>
      <c r="R7" s="162"/>
      <c r="S7" s="58" t="str">
        <f>"or " &amp; IFERROR(ROUND((Q7/240),2),0) &amp; " PA"</f>
        <v>or 0 PA</v>
      </c>
      <c r="T7" s="79"/>
      <c r="U7" s="102"/>
      <c r="V7" s="162">
        <f>V5-V6</f>
        <v>0</v>
      </c>
      <c r="W7" s="162"/>
      <c r="X7" s="58" t="str">
        <f>"or " &amp; IFERROR(ROUND((V7/240),2),0) &amp; " PA"</f>
        <v>or 0 PA</v>
      </c>
      <c r="Y7" s="79"/>
      <c r="Z7" s="102"/>
      <c r="AA7" s="162">
        <f>AA5-AA6</f>
        <v>0</v>
      </c>
      <c r="AB7" s="162"/>
      <c r="AC7" s="58" t="str">
        <f>"or " &amp; IFERROR(ROUND((AA7/240),2),0) &amp; " PA"</f>
        <v>or 0 PA</v>
      </c>
      <c r="AD7" s="79"/>
      <c r="AE7" s="102"/>
      <c r="AF7" s="162">
        <f>AF5-AF6</f>
        <v>0</v>
      </c>
      <c r="AG7" s="162"/>
      <c r="AH7" s="58" t="str">
        <f>"or " &amp; IFERROR(ROUND((AF7/240),2),0) &amp; " PA"</f>
        <v>or 0 PA</v>
      </c>
      <c r="AI7" s="66"/>
      <c r="AJ7" s="76">
        <f>SUM(G7,L7,Q7,V7,AA7,AF7)</f>
        <v>500</v>
      </c>
      <c r="AK7" s="73"/>
    </row>
    <row r="8" spans="1:37" ht="15.75" customHeight="1" thickTop="1">
      <c r="A8" s="33" t="str">
        <f>'Cap-Scores'!B9</f>
        <v>c5</v>
      </c>
      <c r="B8" s="46" t="str">
        <f>'Cap-Scores'!C9</f>
        <v>Bone/cartilage tumour/lesion (complex)</v>
      </c>
      <c r="C8" s="35">
        <f>'Cap-Scores'!E9</f>
        <v>87.551999999999992</v>
      </c>
      <c r="E8" s="69"/>
      <c r="F8" s="89" t="s">
        <v>222</v>
      </c>
      <c r="G8" s="52" t="s">
        <v>125</v>
      </c>
      <c r="H8" s="53" t="s">
        <v>36</v>
      </c>
      <c r="I8" s="58"/>
      <c r="J8" s="58"/>
      <c r="K8" s="89" t="s">
        <v>222</v>
      </c>
      <c r="L8" s="52" t="s">
        <v>125</v>
      </c>
      <c r="M8" s="53" t="s">
        <v>36</v>
      </c>
      <c r="N8" s="58"/>
      <c r="O8" s="58"/>
      <c r="P8" s="89" t="s">
        <v>222</v>
      </c>
      <c r="Q8" s="52" t="s">
        <v>125</v>
      </c>
      <c r="R8" s="53" t="s">
        <v>36</v>
      </c>
      <c r="S8" s="58"/>
      <c r="T8" s="58"/>
      <c r="U8" s="89" t="s">
        <v>222</v>
      </c>
      <c r="V8" s="52" t="s">
        <v>125</v>
      </c>
      <c r="W8" s="53" t="s">
        <v>36</v>
      </c>
      <c r="X8" s="58"/>
      <c r="Y8" s="58"/>
      <c r="Z8" s="89" t="s">
        <v>222</v>
      </c>
      <c r="AA8" s="52" t="s">
        <v>125</v>
      </c>
      <c r="AB8" s="53" t="s">
        <v>36</v>
      </c>
      <c r="AC8" s="58"/>
      <c r="AD8" s="58"/>
      <c r="AE8" s="89" t="s">
        <v>222</v>
      </c>
      <c r="AF8" s="52" t="s">
        <v>125</v>
      </c>
      <c r="AG8" s="53" t="s">
        <v>36</v>
      </c>
      <c r="AH8" s="58"/>
      <c r="AI8" s="66"/>
      <c r="AJ8" s="78" t="str">
        <f>"or " &amp; IFERROR(ROUND((((AJ7/240)/AJ4)*$F$2),2),0) &amp; " PA per contracted week"</f>
        <v>or 2.08 PA per contracted week</v>
      </c>
    </row>
    <row r="9" spans="1:37" ht="15.75" customHeight="1">
      <c r="A9" s="33" t="str">
        <f>'Cap-Scores'!B10</f>
        <v>c6</v>
      </c>
      <c r="B9" s="46" t="str">
        <f>'Cap-Scores'!C10</f>
        <v>Chordoma</v>
      </c>
      <c r="C9" s="35">
        <f>'Cap-Scores'!E10</f>
        <v>38.783999999999999</v>
      </c>
      <c r="E9" s="69"/>
      <c r="F9" s="90" t="s">
        <v>226</v>
      </c>
      <c r="G9" s="14" t="s">
        <v>35</v>
      </c>
      <c r="H9" s="57" t="s">
        <v>126</v>
      </c>
      <c r="I9" s="58"/>
      <c r="J9" s="58"/>
      <c r="K9" s="90" t="s">
        <v>226</v>
      </c>
      <c r="L9" s="14" t="s">
        <v>35</v>
      </c>
      <c r="M9" s="57" t="s">
        <v>126</v>
      </c>
      <c r="N9" s="58"/>
      <c r="O9" s="58"/>
      <c r="P9" s="90" t="s">
        <v>226</v>
      </c>
      <c r="Q9" s="14" t="s">
        <v>35</v>
      </c>
      <c r="R9" s="57" t="s">
        <v>126</v>
      </c>
      <c r="S9" s="58"/>
      <c r="T9" s="58"/>
      <c r="U9" s="90" t="s">
        <v>226</v>
      </c>
      <c r="V9" s="14" t="s">
        <v>35</v>
      </c>
      <c r="W9" s="57" t="s">
        <v>126</v>
      </c>
      <c r="X9" s="58"/>
      <c r="Y9" s="58"/>
      <c r="Z9" s="90" t="s">
        <v>226</v>
      </c>
      <c r="AA9" s="14" t="s">
        <v>35</v>
      </c>
      <c r="AB9" s="57" t="s">
        <v>126</v>
      </c>
      <c r="AC9" s="58"/>
      <c r="AD9" s="58"/>
      <c r="AE9" s="90" t="s">
        <v>226</v>
      </c>
      <c r="AF9" s="14" t="s">
        <v>35</v>
      </c>
      <c r="AG9" s="57" t="s">
        <v>126</v>
      </c>
      <c r="AH9" s="58"/>
      <c r="AI9" s="66"/>
      <c r="AJ9" s="82" t="s">
        <v>219</v>
      </c>
    </row>
    <row r="10" spans="1:37" ht="15.75" customHeight="1">
      <c r="A10" s="33" t="str">
        <f>'Cap-Scores'!B11</f>
        <v>c7</v>
      </c>
      <c r="B10" s="46" t="str">
        <f>'Cap-Scores'!C11</f>
        <v>Choroid plexus tumour</v>
      </c>
      <c r="C10" s="35">
        <f>'Cap-Scores'!E11</f>
        <v>40.704000000000001</v>
      </c>
      <c r="E10" s="70">
        <v>1</v>
      </c>
      <c r="F10" s="91"/>
      <c r="G10" s="88"/>
      <c r="H10" s="56">
        <f>IFERROR(VLOOKUP(G10,$A$4:$C$113,3,FALSE),0)</f>
        <v>0</v>
      </c>
      <c r="I10" s="77" t="str">
        <f t="shared" ref="I10:I41" si="0">LEFT(IFERROR(VLOOKUP(G10,$A$4:$C$113,2,FALSE),""),13)</f>
        <v/>
      </c>
      <c r="J10" s="55"/>
      <c r="K10" s="91"/>
      <c r="L10" s="88"/>
      <c r="M10" s="56">
        <f>IFERROR(VLOOKUP(L10,$A$4:$C$113,3,FALSE),0)</f>
        <v>0</v>
      </c>
      <c r="N10" s="77" t="str">
        <f t="shared" ref="N10:N41" si="1">LEFT(IFERROR(VLOOKUP(L10,$A$4:$C$113,2,FALSE),""),13)</f>
        <v/>
      </c>
      <c r="O10" s="55"/>
      <c r="P10" s="91"/>
      <c r="Q10" s="88"/>
      <c r="R10" s="56">
        <f t="shared" ref="R10:R73" si="2">IFERROR(VLOOKUP(Q10,$A$4:$C$113,3,FALSE),0)</f>
        <v>0</v>
      </c>
      <c r="S10" s="77" t="str">
        <f t="shared" ref="S10:S41" si="3">LEFT(IFERROR(VLOOKUP(Q10,$A$4:$C$113,2,FALSE),""),13)</f>
        <v/>
      </c>
      <c r="T10" s="55"/>
      <c r="U10" s="91"/>
      <c r="V10" s="88"/>
      <c r="W10" s="56">
        <f t="shared" ref="W10:W73" si="4">IFERROR(VLOOKUP(V10,$A$4:$C$113,3,FALSE),0)</f>
        <v>0</v>
      </c>
      <c r="X10" s="77" t="str">
        <f t="shared" ref="X10:X41" si="5">LEFT(IFERROR(VLOOKUP(V10,$A$4:$C$113,2,FALSE),""),13)</f>
        <v/>
      </c>
      <c r="Y10" s="58"/>
      <c r="Z10" s="91"/>
      <c r="AA10" s="88"/>
      <c r="AB10" s="56">
        <f t="shared" ref="AB10:AB73" si="6">IFERROR(VLOOKUP(AA10,$A$4:$C$113,3,FALSE),0)</f>
        <v>0</v>
      </c>
      <c r="AC10" s="77" t="str">
        <f t="shared" ref="AC10:AC41" si="7">LEFT(IFERROR(VLOOKUP(AA10,$A$4:$C$113,2,FALSE),""),13)</f>
        <v/>
      </c>
      <c r="AD10" s="58"/>
      <c r="AE10" s="91"/>
      <c r="AF10" s="88"/>
      <c r="AG10" s="56">
        <f t="shared" ref="AG10:AG73" si="8">IFERROR(VLOOKUP(AF10,$A$4:$C$113,3,FALSE),0)</f>
        <v>0</v>
      </c>
      <c r="AH10" s="77" t="str">
        <f t="shared" ref="AH10:AH41" si="9">LEFT(IFERROR(VLOOKUP(AF10,$A$4:$C$113,2,FALSE),""),13)</f>
        <v/>
      </c>
      <c r="AI10" s="66"/>
      <c r="AJ10" s="82" t="s">
        <v>220</v>
      </c>
    </row>
    <row r="11" spans="1:37" ht="15.75" customHeight="1">
      <c r="A11" s="33" t="str">
        <f>'Cap-Scores'!B12</f>
        <v>c8</v>
      </c>
      <c r="B11" s="46" t="str">
        <f>'Cap-Scores'!C12</f>
        <v>Cortical dysplasia/heterotopias</v>
      </c>
      <c r="C11" s="35">
        <f>'Cap-Scores'!E12</f>
        <v>90.367999999999995</v>
      </c>
      <c r="E11" s="70">
        <v>2</v>
      </c>
      <c r="F11" s="92"/>
      <c r="G11" s="83"/>
      <c r="H11" s="56">
        <f t="shared" ref="H11:H74" si="10">IFERROR(VLOOKUP(G11,$A$4:$C$113,3,FALSE),0)</f>
        <v>0</v>
      </c>
      <c r="I11" s="77" t="str">
        <f t="shared" si="0"/>
        <v/>
      </c>
      <c r="J11" s="55"/>
      <c r="K11" s="92"/>
      <c r="L11" s="83"/>
      <c r="M11" s="54">
        <f t="shared" ref="M11:M74" si="11">IFERROR(VLOOKUP(L11,$A$4:$C$113,3,FALSE),0)</f>
        <v>0</v>
      </c>
      <c r="N11" s="77" t="str">
        <f t="shared" si="1"/>
        <v/>
      </c>
      <c r="O11" s="55"/>
      <c r="P11" s="92"/>
      <c r="Q11" s="83"/>
      <c r="R11" s="54">
        <f t="shared" si="2"/>
        <v>0</v>
      </c>
      <c r="S11" s="77" t="str">
        <f t="shared" si="3"/>
        <v/>
      </c>
      <c r="T11" s="55"/>
      <c r="U11" s="92"/>
      <c r="V11" s="83"/>
      <c r="W11" s="54">
        <f t="shared" si="4"/>
        <v>0</v>
      </c>
      <c r="X11" s="77" t="str">
        <f t="shared" si="5"/>
        <v/>
      </c>
      <c r="Y11" s="58"/>
      <c r="Z11" s="92"/>
      <c r="AA11" s="83"/>
      <c r="AB11" s="54">
        <f t="shared" si="6"/>
        <v>0</v>
      </c>
      <c r="AC11" s="77" t="str">
        <f t="shared" si="7"/>
        <v/>
      </c>
      <c r="AD11" s="58"/>
      <c r="AE11" s="92"/>
      <c r="AF11" s="83"/>
      <c r="AG11" s="54">
        <f t="shared" si="8"/>
        <v>0</v>
      </c>
      <c r="AH11" s="77" t="str">
        <f t="shared" si="9"/>
        <v/>
      </c>
      <c r="AI11" s="66"/>
    </row>
    <row r="12" spans="1:37" ht="15.75" customHeight="1">
      <c r="A12" s="33" t="str">
        <f>'Cap-Scores'!B13</f>
        <v>c9</v>
      </c>
      <c r="B12" s="46" t="str">
        <f>'Cap-Scores'!C13</f>
        <v>Cystic lesions coele/colloid/dermoid/enteric</v>
      </c>
      <c r="C12" s="35">
        <f>'Cap-Scores'!E13</f>
        <v>26.55085714285714</v>
      </c>
      <c r="E12" s="70">
        <v>3</v>
      </c>
      <c r="F12" s="92"/>
      <c r="G12" s="83"/>
      <c r="H12" s="56">
        <f t="shared" si="10"/>
        <v>0</v>
      </c>
      <c r="I12" s="77" t="str">
        <f t="shared" si="0"/>
        <v/>
      </c>
      <c r="J12" s="55"/>
      <c r="K12" s="92"/>
      <c r="L12" s="83"/>
      <c r="M12" s="54">
        <f t="shared" si="11"/>
        <v>0</v>
      </c>
      <c r="N12" s="77" t="str">
        <f t="shared" si="1"/>
        <v/>
      </c>
      <c r="O12" s="55"/>
      <c r="P12" s="92"/>
      <c r="Q12" s="83"/>
      <c r="R12" s="54">
        <f t="shared" si="2"/>
        <v>0</v>
      </c>
      <c r="S12" s="77" t="str">
        <f t="shared" si="3"/>
        <v/>
      </c>
      <c r="T12" s="55"/>
      <c r="U12" s="92"/>
      <c r="V12" s="83"/>
      <c r="W12" s="54">
        <f t="shared" si="4"/>
        <v>0</v>
      </c>
      <c r="X12" s="77" t="str">
        <f t="shared" si="5"/>
        <v/>
      </c>
      <c r="Y12" s="58"/>
      <c r="Z12" s="92"/>
      <c r="AA12" s="83"/>
      <c r="AB12" s="54">
        <f t="shared" si="6"/>
        <v>0</v>
      </c>
      <c r="AC12" s="77" t="str">
        <f t="shared" si="7"/>
        <v/>
      </c>
      <c r="AD12" s="58"/>
      <c r="AE12" s="92"/>
      <c r="AF12" s="83"/>
      <c r="AG12" s="54">
        <f t="shared" si="8"/>
        <v>0</v>
      </c>
      <c r="AH12" s="77" t="str">
        <f t="shared" si="9"/>
        <v/>
      </c>
      <c r="AI12" s="66"/>
    </row>
    <row r="13" spans="1:37" ht="15.75" customHeight="1">
      <c r="A13" s="33" t="str">
        <f>'Cap-Scores'!B14</f>
        <v>c10</v>
      </c>
      <c r="B13" s="46" t="str">
        <f>'Cap-Scores'!C14</f>
        <v>Cytology brain cyst fluid</v>
      </c>
      <c r="C13" s="35">
        <f>'Cap-Scores'!E14</f>
        <v>23.04</v>
      </c>
      <c r="E13" s="70">
        <v>4</v>
      </c>
      <c r="F13" s="92"/>
      <c r="G13" s="83"/>
      <c r="H13" s="56">
        <f t="shared" si="10"/>
        <v>0</v>
      </c>
      <c r="I13" s="77" t="str">
        <f t="shared" si="0"/>
        <v/>
      </c>
      <c r="J13" s="55"/>
      <c r="K13" s="92"/>
      <c r="L13" s="83"/>
      <c r="M13" s="54">
        <f t="shared" si="11"/>
        <v>0</v>
      </c>
      <c r="N13" s="77" t="str">
        <f t="shared" si="1"/>
        <v/>
      </c>
      <c r="O13" s="55"/>
      <c r="P13" s="92"/>
      <c r="Q13" s="83"/>
      <c r="R13" s="54">
        <f t="shared" si="2"/>
        <v>0</v>
      </c>
      <c r="S13" s="77" t="str">
        <f t="shared" si="3"/>
        <v/>
      </c>
      <c r="T13" s="55"/>
      <c r="U13" s="92"/>
      <c r="V13" s="83"/>
      <c r="W13" s="54">
        <f t="shared" si="4"/>
        <v>0</v>
      </c>
      <c r="X13" s="77" t="str">
        <f t="shared" si="5"/>
        <v/>
      </c>
      <c r="Y13" s="58"/>
      <c r="Z13" s="92"/>
      <c r="AA13" s="83"/>
      <c r="AB13" s="54">
        <f t="shared" si="6"/>
        <v>0</v>
      </c>
      <c r="AC13" s="77" t="str">
        <f t="shared" si="7"/>
        <v/>
      </c>
      <c r="AD13" s="58"/>
      <c r="AE13" s="92"/>
      <c r="AF13" s="83"/>
      <c r="AG13" s="54">
        <f t="shared" si="8"/>
        <v>0</v>
      </c>
      <c r="AH13" s="77" t="str">
        <f t="shared" si="9"/>
        <v/>
      </c>
      <c r="AI13" s="66"/>
    </row>
    <row r="14" spans="1:37" ht="15.75" customHeight="1">
      <c r="A14" s="33" t="str">
        <f>'Cap-Scores'!B15</f>
        <v>c11</v>
      </c>
      <c r="B14" s="46" t="str">
        <f>'Cap-Scores'!C15</f>
        <v>Cytology CSF - cytospin only</v>
      </c>
      <c r="C14" s="35">
        <f>'Cap-Scores'!E15</f>
        <v>18.109935483870967</v>
      </c>
      <c r="E14" s="70">
        <v>5</v>
      </c>
      <c r="F14" s="92"/>
      <c r="G14" s="83"/>
      <c r="H14" s="56">
        <f t="shared" si="10"/>
        <v>0</v>
      </c>
      <c r="I14" s="77" t="str">
        <f t="shared" si="0"/>
        <v/>
      </c>
      <c r="J14" s="55"/>
      <c r="K14" s="92"/>
      <c r="L14" s="83"/>
      <c r="M14" s="54">
        <f t="shared" si="11"/>
        <v>0</v>
      </c>
      <c r="N14" s="77" t="str">
        <f t="shared" si="1"/>
        <v/>
      </c>
      <c r="O14" s="55"/>
      <c r="P14" s="92"/>
      <c r="Q14" s="83"/>
      <c r="R14" s="54">
        <f t="shared" si="2"/>
        <v>0</v>
      </c>
      <c r="S14" s="77" t="str">
        <f t="shared" si="3"/>
        <v/>
      </c>
      <c r="T14" s="55"/>
      <c r="U14" s="92"/>
      <c r="V14" s="83"/>
      <c r="W14" s="54">
        <f t="shared" si="4"/>
        <v>0</v>
      </c>
      <c r="X14" s="77" t="str">
        <f t="shared" si="5"/>
        <v/>
      </c>
      <c r="Y14" s="58"/>
      <c r="Z14" s="92"/>
      <c r="AA14" s="83"/>
      <c r="AB14" s="54">
        <f t="shared" si="6"/>
        <v>0</v>
      </c>
      <c r="AC14" s="77" t="str">
        <f t="shared" si="7"/>
        <v/>
      </c>
      <c r="AD14" s="58"/>
      <c r="AE14" s="92"/>
      <c r="AF14" s="83"/>
      <c r="AG14" s="54">
        <f t="shared" si="8"/>
        <v>0</v>
      </c>
      <c r="AH14" s="77" t="str">
        <f t="shared" si="9"/>
        <v/>
      </c>
      <c r="AI14" s="66"/>
    </row>
    <row r="15" spans="1:37" ht="15.75" customHeight="1">
      <c r="A15" s="33" t="str">
        <f>'Cap-Scores'!B16</f>
        <v>c12</v>
      </c>
      <c r="B15" s="46" t="str">
        <f>'Cap-Scores'!C16</f>
        <v>Cytology CSF with immunostains</v>
      </c>
      <c r="C15" s="35">
        <f>'Cap-Scores'!E16</f>
        <v>54.220799999999997</v>
      </c>
      <c r="E15" s="70">
        <v>6</v>
      </c>
      <c r="F15" s="92"/>
      <c r="G15" s="83"/>
      <c r="H15" s="56">
        <f t="shared" si="10"/>
        <v>0</v>
      </c>
      <c r="I15" s="77" t="str">
        <f t="shared" si="0"/>
        <v/>
      </c>
      <c r="J15" s="55"/>
      <c r="K15" s="92"/>
      <c r="L15" s="83"/>
      <c r="M15" s="54">
        <f t="shared" si="11"/>
        <v>0</v>
      </c>
      <c r="N15" s="77" t="str">
        <f t="shared" si="1"/>
        <v/>
      </c>
      <c r="O15" s="55"/>
      <c r="P15" s="92"/>
      <c r="Q15" s="83"/>
      <c r="R15" s="54">
        <f t="shared" si="2"/>
        <v>0</v>
      </c>
      <c r="S15" s="77" t="str">
        <f t="shared" si="3"/>
        <v/>
      </c>
      <c r="T15" s="55"/>
      <c r="U15" s="92"/>
      <c r="V15" s="83"/>
      <c r="W15" s="54">
        <f t="shared" si="4"/>
        <v>0</v>
      </c>
      <c r="X15" s="77" t="str">
        <f t="shared" si="5"/>
        <v/>
      </c>
      <c r="Y15" s="58"/>
      <c r="Z15" s="92"/>
      <c r="AA15" s="83"/>
      <c r="AB15" s="54">
        <f t="shared" si="6"/>
        <v>0</v>
      </c>
      <c r="AC15" s="77" t="str">
        <f t="shared" si="7"/>
        <v/>
      </c>
      <c r="AD15" s="58"/>
      <c r="AE15" s="92"/>
      <c r="AF15" s="83"/>
      <c r="AG15" s="54">
        <f t="shared" si="8"/>
        <v>0</v>
      </c>
      <c r="AH15" s="77" t="str">
        <f t="shared" si="9"/>
        <v/>
      </c>
      <c r="AI15" s="66"/>
    </row>
    <row r="16" spans="1:37" ht="15.75" customHeight="1">
      <c r="A16" s="33" t="str">
        <f>'Cap-Scores'!B17</f>
        <v>c13</v>
      </c>
      <c r="B16" s="46" t="str">
        <f>'Cap-Scores'!C17</f>
        <v>Embryonal - medulloblastoma</v>
      </c>
      <c r="C16" s="35">
        <f>'Cap-Scores'!E17</f>
        <v>119.03999999999999</v>
      </c>
      <c r="E16" s="70">
        <v>7</v>
      </c>
      <c r="F16" s="92"/>
      <c r="G16" s="83"/>
      <c r="H16" s="56">
        <f t="shared" si="10"/>
        <v>0</v>
      </c>
      <c r="I16" s="77" t="str">
        <f t="shared" si="0"/>
        <v/>
      </c>
      <c r="J16" s="55"/>
      <c r="K16" s="92"/>
      <c r="L16" s="83"/>
      <c r="M16" s="54">
        <f t="shared" si="11"/>
        <v>0</v>
      </c>
      <c r="N16" s="77" t="str">
        <f t="shared" si="1"/>
        <v/>
      </c>
      <c r="O16" s="55"/>
      <c r="P16" s="92"/>
      <c r="Q16" s="83"/>
      <c r="R16" s="54">
        <f t="shared" si="2"/>
        <v>0</v>
      </c>
      <c r="S16" s="77" t="str">
        <f t="shared" si="3"/>
        <v/>
      </c>
      <c r="T16" s="55"/>
      <c r="U16" s="92"/>
      <c r="V16" s="83"/>
      <c r="W16" s="54">
        <f t="shared" si="4"/>
        <v>0</v>
      </c>
      <c r="X16" s="77" t="str">
        <f t="shared" si="5"/>
        <v/>
      </c>
      <c r="Y16" s="58"/>
      <c r="Z16" s="92"/>
      <c r="AA16" s="83"/>
      <c r="AB16" s="54">
        <f t="shared" si="6"/>
        <v>0</v>
      </c>
      <c r="AC16" s="77" t="str">
        <f t="shared" si="7"/>
        <v/>
      </c>
      <c r="AD16" s="58"/>
      <c r="AE16" s="92"/>
      <c r="AF16" s="83"/>
      <c r="AG16" s="54">
        <f t="shared" si="8"/>
        <v>0</v>
      </c>
      <c r="AH16" s="77" t="str">
        <f t="shared" si="9"/>
        <v/>
      </c>
      <c r="AI16" s="66"/>
    </row>
    <row r="17" spans="1:35" ht="15.75" customHeight="1">
      <c r="A17" s="33" t="str">
        <f>'Cap-Scores'!B18</f>
        <v>c14</v>
      </c>
      <c r="B17" s="46" t="str">
        <f>'Cap-Scores'!C18</f>
        <v>Embryonal - neuroblastoma</v>
      </c>
      <c r="C17" s="35">
        <f>'Cap-Scores'!E18</f>
        <v>93.695999999999998</v>
      </c>
      <c r="E17" s="70">
        <v>8</v>
      </c>
      <c r="F17" s="92"/>
      <c r="G17" s="83"/>
      <c r="H17" s="56">
        <f t="shared" si="10"/>
        <v>0</v>
      </c>
      <c r="I17" s="77" t="str">
        <f t="shared" si="0"/>
        <v/>
      </c>
      <c r="J17" s="55"/>
      <c r="K17" s="92"/>
      <c r="L17" s="83"/>
      <c r="M17" s="54">
        <f t="shared" si="11"/>
        <v>0</v>
      </c>
      <c r="N17" s="77" t="str">
        <f t="shared" si="1"/>
        <v/>
      </c>
      <c r="O17" s="55"/>
      <c r="P17" s="92"/>
      <c r="Q17" s="83"/>
      <c r="R17" s="54">
        <f t="shared" si="2"/>
        <v>0</v>
      </c>
      <c r="S17" s="77" t="str">
        <f t="shared" si="3"/>
        <v/>
      </c>
      <c r="T17" s="55"/>
      <c r="U17" s="92"/>
      <c r="V17" s="83"/>
      <c r="W17" s="54">
        <f t="shared" si="4"/>
        <v>0</v>
      </c>
      <c r="X17" s="77" t="str">
        <f t="shared" si="5"/>
        <v/>
      </c>
      <c r="Y17" s="58"/>
      <c r="Z17" s="92"/>
      <c r="AA17" s="83"/>
      <c r="AB17" s="54">
        <f t="shared" si="6"/>
        <v>0</v>
      </c>
      <c r="AC17" s="77" t="str">
        <f t="shared" si="7"/>
        <v/>
      </c>
      <c r="AD17" s="58"/>
      <c r="AE17" s="92"/>
      <c r="AF17" s="83"/>
      <c r="AG17" s="54">
        <f t="shared" si="8"/>
        <v>0</v>
      </c>
      <c r="AH17" s="77" t="str">
        <f t="shared" si="9"/>
        <v/>
      </c>
      <c r="AI17" s="66"/>
    </row>
    <row r="18" spans="1:35" ht="15.75" customHeight="1">
      <c r="A18" s="33" t="str">
        <f>'Cap-Scores'!B19</f>
        <v>c15</v>
      </c>
      <c r="B18" s="46" t="str">
        <f>'Cap-Scores'!C19</f>
        <v>Embryonal - other tumour</v>
      </c>
      <c r="C18" s="35">
        <f>'Cap-Scores'!E19</f>
        <v>158.208</v>
      </c>
      <c r="E18" s="70">
        <v>9</v>
      </c>
      <c r="F18" s="92"/>
      <c r="G18" s="83"/>
      <c r="H18" s="56">
        <f t="shared" si="10"/>
        <v>0</v>
      </c>
      <c r="I18" s="77" t="str">
        <f t="shared" si="0"/>
        <v/>
      </c>
      <c r="J18" s="55"/>
      <c r="K18" s="92"/>
      <c r="L18" s="83"/>
      <c r="M18" s="54">
        <f t="shared" si="11"/>
        <v>0</v>
      </c>
      <c r="N18" s="77" t="str">
        <f t="shared" si="1"/>
        <v/>
      </c>
      <c r="O18" s="55"/>
      <c r="P18" s="92"/>
      <c r="Q18" s="83"/>
      <c r="R18" s="54">
        <f t="shared" si="2"/>
        <v>0</v>
      </c>
      <c r="S18" s="77" t="str">
        <f t="shared" si="3"/>
        <v/>
      </c>
      <c r="T18" s="55"/>
      <c r="U18" s="92"/>
      <c r="V18" s="83"/>
      <c r="W18" s="54">
        <f t="shared" si="4"/>
        <v>0</v>
      </c>
      <c r="X18" s="77" t="str">
        <f t="shared" si="5"/>
        <v/>
      </c>
      <c r="Y18" s="58"/>
      <c r="Z18" s="92"/>
      <c r="AA18" s="83"/>
      <c r="AB18" s="54">
        <f t="shared" si="6"/>
        <v>0</v>
      </c>
      <c r="AC18" s="77" t="str">
        <f t="shared" si="7"/>
        <v/>
      </c>
      <c r="AD18" s="58"/>
      <c r="AE18" s="92"/>
      <c r="AF18" s="83"/>
      <c r="AG18" s="54">
        <f t="shared" si="8"/>
        <v>0</v>
      </c>
      <c r="AH18" s="77" t="str">
        <f t="shared" si="9"/>
        <v/>
      </c>
      <c r="AI18" s="66"/>
    </row>
    <row r="19" spans="1:35" ht="15.75" customHeight="1">
      <c r="A19" s="33" t="str">
        <f>'Cap-Scores'!B20</f>
        <v>c16</v>
      </c>
      <c r="B19" s="46" t="str">
        <f>'Cap-Scores'!C20</f>
        <v>Eye corneal button</v>
      </c>
      <c r="C19" s="35">
        <f>'Cap-Scores'!E20</f>
        <v>39.167999999999999</v>
      </c>
      <c r="E19" s="70">
        <v>10</v>
      </c>
      <c r="F19" s="92"/>
      <c r="G19" s="83"/>
      <c r="H19" s="56">
        <f t="shared" si="10"/>
        <v>0</v>
      </c>
      <c r="I19" s="77" t="str">
        <f t="shared" si="0"/>
        <v/>
      </c>
      <c r="J19" s="55"/>
      <c r="K19" s="92"/>
      <c r="L19" s="83"/>
      <c r="M19" s="54">
        <f t="shared" si="11"/>
        <v>0</v>
      </c>
      <c r="N19" s="77" t="str">
        <f t="shared" si="1"/>
        <v/>
      </c>
      <c r="O19" s="55"/>
      <c r="P19" s="92"/>
      <c r="Q19" s="83"/>
      <c r="R19" s="54">
        <f t="shared" si="2"/>
        <v>0</v>
      </c>
      <c r="S19" s="77" t="str">
        <f t="shared" si="3"/>
        <v/>
      </c>
      <c r="T19" s="55"/>
      <c r="U19" s="92"/>
      <c r="V19" s="83"/>
      <c r="W19" s="54">
        <f t="shared" si="4"/>
        <v>0</v>
      </c>
      <c r="X19" s="77" t="str">
        <f t="shared" si="5"/>
        <v/>
      </c>
      <c r="Y19" s="58"/>
      <c r="Z19" s="92"/>
      <c r="AA19" s="83"/>
      <c r="AB19" s="54">
        <f t="shared" si="6"/>
        <v>0</v>
      </c>
      <c r="AC19" s="77" t="str">
        <f t="shared" si="7"/>
        <v/>
      </c>
      <c r="AD19" s="58"/>
      <c r="AE19" s="92"/>
      <c r="AF19" s="83"/>
      <c r="AG19" s="54">
        <f t="shared" si="8"/>
        <v>0</v>
      </c>
      <c r="AH19" s="77" t="str">
        <f t="shared" si="9"/>
        <v/>
      </c>
      <c r="AI19" s="66"/>
    </row>
    <row r="20" spans="1:35" ht="15.75" customHeight="1">
      <c r="A20" s="33" t="str">
        <f>'Cap-Scores'!B21</f>
        <v>c17</v>
      </c>
      <c r="B20" s="46" t="str">
        <f>'Cap-Scores'!C21</f>
        <v>Eye corneal endothelial strip</v>
      </c>
      <c r="C20" s="35">
        <f>'Cap-Scores'!E21</f>
        <v>15.36</v>
      </c>
      <c r="E20" s="70">
        <v>11</v>
      </c>
      <c r="F20" s="92"/>
      <c r="G20" s="83"/>
      <c r="H20" s="56">
        <f t="shared" si="10"/>
        <v>0</v>
      </c>
      <c r="I20" s="77" t="str">
        <f t="shared" si="0"/>
        <v/>
      </c>
      <c r="J20" s="55"/>
      <c r="K20" s="92"/>
      <c r="L20" s="83"/>
      <c r="M20" s="54">
        <f t="shared" si="11"/>
        <v>0</v>
      </c>
      <c r="N20" s="77" t="str">
        <f t="shared" si="1"/>
        <v/>
      </c>
      <c r="O20" s="55"/>
      <c r="P20" s="92"/>
      <c r="Q20" s="83"/>
      <c r="R20" s="54">
        <f t="shared" si="2"/>
        <v>0</v>
      </c>
      <c r="S20" s="77" t="str">
        <f t="shared" si="3"/>
        <v/>
      </c>
      <c r="T20" s="55"/>
      <c r="U20" s="92"/>
      <c r="V20" s="83"/>
      <c r="W20" s="54">
        <f t="shared" si="4"/>
        <v>0</v>
      </c>
      <c r="X20" s="77" t="str">
        <f t="shared" si="5"/>
        <v/>
      </c>
      <c r="Y20" s="58"/>
      <c r="Z20" s="92"/>
      <c r="AA20" s="83"/>
      <c r="AB20" s="54">
        <f t="shared" si="6"/>
        <v>0</v>
      </c>
      <c r="AC20" s="77" t="str">
        <f t="shared" si="7"/>
        <v/>
      </c>
      <c r="AD20" s="58"/>
      <c r="AE20" s="92"/>
      <c r="AF20" s="83"/>
      <c r="AG20" s="54">
        <f t="shared" si="8"/>
        <v>0</v>
      </c>
      <c r="AH20" s="77" t="str">
        <f t="shared" si="9"/>
        <v/>
      </c>
      <c r="AI20" s="66"/>
    </row>
    <row r="21" spans="1:35" ht="15.75" customHeight="1">
      <c r="A21" s="33" t="str">
        <f>'Cap-Scores'!B22</f>
        <v>c18</v>
      </c>
      <c r="B21" s="46" t="str">
        <f>'Cap-Scores'!C22</f>
        <v>Eye corneal/conjunctival lesion</v>
      </c>
      <c r="C21" s="35">
        <f>'Cap-Scores'!E22</f>
        <v>60.416000000000004</v>
      </c>
      <c r="E21" s="70">
        <v>12</v>
      </c>
      <c r="F21" s="92"/>
      <c r="G21" s="83"/>
      <c r="H21" s="56">
        <f t="shared" si="10"/>
        <v>0</v>
      </c>
      <c r="I21" s="77" t="str">
        <f t="shared" si="0"/>
        <v/>
      </c>
      <c r="J21" s="55"/>
      <c r="K21" s="92"/>
      <c r="L21" s="83"/>
      <c r="M21" s="54">
        <f t="shared" si="11"/>
        <v>0</v>
      </c>
      <c r="N21" s="77" t="str">
        <f t="shared" si="1"/>
        <v/>
      </c>
      <c r="O21" s="55"/>
      <c r="P21" s="92"/>
      <c r="Q21" s="83"/>
      <c r="R21" s="54">
        <f t="shared" si="2"/>
        <v>0</v>
      </c>
      <c r="S21" s="77" t="str">
        <f t="shared" si="3"/>
        <v/>
      </c>
      <c r="T21" s="55"/>
      <c r="U21" s="92"/>
      <c r="V21" s="83"/>
      <c r="W21" s="54">
        <f t="shared" si="4"/>
        <v>0</v>
      </c>
      <c r="X21" s="77" t="str">
        <f t="shared" si="5"/>
        <v/>
      </c>
      <c r="Y21" s="58"/>
      <c r="Z21" s="92"/>
      <c r="AA21" s="83"/>
      <c r="AB21" s="54">
        <f t="shared" si="6"/>
        <v>0</v>
      </c>
      <c r="AC21" s="77" t="str">
        <f t="shared" si="7"/>
        <v/>
      </c>
      <c r="AD21" s="58"/>
      <c r="AE21" s="92"/>
      <c r="AF21" s="83"/>
      <c r="AG21" s="54">
        <f t="shared" si="8"/>
        <v>0</v>
      </c>
      <c r="AH21" s="77" t="str">
        <f t="shared" si="9"/>
        <v/>
      </c>
      <c r="AI21" s="66"/>
    </row>
    <row r="22" spans="1:35" ht="15.75" customHeight="1">
      <c r="A22" s="33" t="str">
        <f>'Cap-Scores'!B23</f>
        <v>c19</v>
      </c>
      <c r="B22" s="46" t="str">
        <f>'Cap-Scores'!C23</f>
        <v>Eye enucleation</v>
      </c>
      <c r="C22" s="35">
        <f>'Cap-Scores'!E23</f>
        <v>46.08</v>
      </c>
      <c r="E22" s="70">
        <v>13</v>
      </c>
      <c r="F22" s="92"/>
      <c r="G22" s="83"/>
      <c r="H22" s="56">
        <f t="shared" si="10"/>
        <v>0</v>
      </c>
      <c r="I22" s="77" t="str">
        <f t="shared" si="0"/>
        <v/>
      </c>
      <c r="J22" s="55"/>
      <c r="K22" s="92"/>
      <c r="L22" s="83"/>
      <c r="M22" s="54">
        <f t="shared" si="11"/>
        <v>0</v>
      </c>
      <c r="N22" s="77" t="str">
        <f t="shared" si="1"/>
        <v/>
      </c>
      <c r="O22" s="55"/>
      <c r="P22" s="92"/>
      <c r="Q22" s="83"/>
      <c r="R22" s="54">
        <f t="shared" si="2"/>
        <v>0</v>
      </c>
      <c r="S22" s="77" t="str">
        <f t="shared" si="3"/>
        <v/>
      </c>
      <c r="T22" s="55"/>
      <c r="U22" s="92"/>
      <c r="V22" s="83"/>
      <c r="W22" s="54">
        <f t="shared" si="4"/>
        <v>0</v>
      </c>
      <c r="X22" s="77" t="str">
        <f t="shared" si="5"/>
        <v/>
      </c>
      <c r="Y22" s="58"/>
      <c r="Z22" s="92"/>
      <c r="AA22" s="83"/>
      <c r="AB22" s="54">
        <f t="shared" si="6"/>
        <v>0</v>
      </c>
      <c r="AC22" s="77" t="str">
        <f t="shared" si="7"/>
        <v/>
      </c>
      <c r="AD22" s="58"/>
      <c r="AE22" s="92"/>
      <c r="AF22" s="83"/>
      <c r="AG22" s="54">
        <f t="shared" si="8"/>
        <v>0</v>
      </c>
      <c r="AH22" s="77" t="str">
        <f t="shared" si="9"/>
        <v/>
      </c>
      <c r="AI22" s="66"/>
    </row>
    <row r="23" spans="1:35" ht="15.75" customHeight="1">
      <c r="A23" s="33" t="str">
        <f>'Cap-Scores'!B24</f>
        <v>c20</v>
      </c>
      <c r="B23" s="46" t="str">
        <f>'Cap-Scores'!C24</f>
        <v>Eye evisceration</v>
      </c>
      <c r="C23" s="35">
        <f>'Cap-Scores'!E24</f>
        <v>30.72</v>
      </c>
      <c r="E23" s="70">
        <v>14</v>
      </c>
      <c r="F23" s="92"/>
      <c r="G23" s="83"/>
      <c r="H23" s="56">
        <f t="shared" si="10"/>
        <v>0</v>
      </c>
      <c r="I23" s="77" t="str">
        <f t="shared" si="0"/>
        <v/>
      </c>
      <c r="J23" s="55"/>
      <c r="K23" s="92"/>
      <c r="L23" s="83"/>
      <c r="M23" s="54">
        <f t="shared" si="11"/>
        <v>0</v>
      </c>
      <c r="N23" s="77" t="str">
        <f t="shared" si="1"/>
        <v/>
      </c>
      <c r="O23" s="55"/>
      <c r="P23" s="92"/>
      <c r="Q23" s="83"/>
      <c r="R23" s="54">
        <f t="shared" si="2"/>
        <v>0</v>
      </c>
      <c r="S23" s="77" t="str">
        <f t="shared" si="3"/>
        <v/>
      </c>
      <c r="T23" s="55"/>
      <c r="U23" s="92"/>
      <c r="V23" s="83"/>
      <c r="W23" s="54">
        <f t="shared" si="4"/>
        <v>0</v>
      </c>
      <c r="X23" s="77" t="str">
        <f t="shared" si="5"/>
        <v/>
      </c>
      <c r="Y23" s="58"/>
      <c r="Z23" s="92"/>
      <c r="AA23" s="83"/>
      <c r="AB23" s="54">
        <f t="shared" si="6"/>
        <v>0</v>
      </c>
      <c r="AC23" s="77" t="str">
        <f t="shared" si="7"/>
        <v/>
      </c>
      <c r="AD23" s="58"/>
      <c r="AE23" s="92"/>
      <c r="AF23" s="83"/>
      <c r="AG23" s="54">
        <f t="shared" si="8"/>
        <v>0</v>
      </c>
      <c r="AH23" s="77" t="str">
        <f t="shared" si="9"/>
        <v/>
      </c>
      <c r="AI23" s="66"/>
    </row>
    <row r="24" spans="1:35" ht="15.75" customHeight="1">
      <c r="A24" s="33" t="str">
        <f>'Cap-Scores'!B25</f>
        <v>c21</v>
      </c>
      <c r="B24" s="46" t="str">
        <f>'Cap-Scores'!C25</f>
        <v>Eye orbital biopsy</v>
      </c>
      <c r="C24" s="35">
        <f>'Cap-Scores'!E25</f>
        <v>49.92</v>
      </c>
      <c r="E24" s="70">
        <v>15</v>
      </c>
      <c r="F24" s="92"/>
      <c r="G24" s="83"/>
      <c r="H24" s="56">
        <f t="shared" si="10"/>
        <v>0</v>
      </c>
      <c r="I24" s="77" t="str">
        <f t="shared" si="0"/>
        <v/>
      </c>
      <c r="J24" s="55"/>
      <c r="K24" s="92"/>
      <c r="L24" s="83"/>
      <c r="M24" s="54">
        <f t="shared" si="11"/>
        <v>0</v>
      </c>
      <c r="N24" s="77" t="str">
        <f t="shared" si="1"/>
        <v/>
      </c>
      <c r="O24" s="55"/>
      <c r="P24" s="92"/>
      <c r="Q24" s="83"/>
      <c r="R24" s="54">
        <f t="shared" si="2"/>
        <v>0</v>
      </c>
      <c r="S24" s="77" t="str">
        <f t="shared" si="3"/>
        <v/>
      </c>
      <c r="T24" s="55"/>
      <c r="U24" s="92"/>
      <c r="V24" s="83"/>
      <c r="W24" s="54">
        <f t="shared" si="4"/>
        <v>0</v>
      </c>
      <c r="X24" s="77" t="str">
        <f t="shared" si="5"/>
        <v/>
      </c>
      <c r="Y24" s="58"/>
      <c r="Z24" s="92"/>
      <c r="AA24" s="83"/>
      <c r="AB24" s="54">
        <f t="shared" si="6"/>
        <v>0</v>
      </c>
      <c r="AC24" s="77" t="str">
        <f t="shared" si="7"/>
        <v/>
      </c>
      <c r="AD24" s="58"/>
      <c r="AE24" s="92"/>
      <c r="AF24" s="83"/>
      <c r="AG24" s="54">
        <f t="shared" si="8"/>
        <v>0</v>
      </c>
      <c r="AH24" s="77" t="str">
        <f t="shared" si="9"/>
        <v/>
      </c>
      <c r="AI24" s="66"/>
    </row>
    <row r="25" spans="1:35" ht="15.75" customHeight="1">
      <c r="A25" s="33" t="str">
        <f>'Cap-Scores'!B26</f>
        <v>c22</v>
      </c>
      <c r="B25" s="46" t="str">
        <f>'Cap-Scores'!C26</f>
        <v>Eyelid resection (Slo-Moh)</v>
      </c>
      <c r="C25" s="35">
        <f>'Cap-Scores'!E26</f>
        <v>71.424000000000007</v>
      </c>
      <c r="E25" s="70">
        <v>16</v>
      </c>
      <c r="F25" s="92"/>
      <c r="G25" s="83"/>
      <c r="H25" s="56">
        <f t="shared" si="10"/>
        <v>0</v>
      </c>
      <c r="I25" s="77" t="str">
        <f t="shared" si="0"/>
        <v/>
      </c>
      <c r="J25" s="55"/>
      <c r="K25" s="92"/>
      <c r="L25" s="83"/>
      <c r="M25" s="54">
        <f t="shared" si="11"/>
        <v>0</v>
      </c>
      <c r="N25" s="77" t="str">
        <f t="shared" si="1"/>
        <v/>
      </c>
      <c r="O25" s="55"/>
      <c r="P25" s="92"/>
      <c r="Q25" s="83"/>
      <c r="R25" s="54">
        <f t="shared" si="2"/>
        <v>0</v>
      </c>
      <c r="S25" s="77" t="str">
        <f t="shared" si="3"/>
        <v/>
      </c>
      <c r="T25" s="55"/>
      <c r="U25" s="92"/>
      <c r="V25" s="83"/>
      <c r="W25" s="54">
        <f t="shared" si="4"/>
        <v>0</v>
      </c>
      <c r="X25" s="77" t="str">
        <f t="shared" si="5"/>
        <v/>
      </c>
      <c r="Y25" s="58"/>
      <c r="Z25" s="92"/>
      <c r="AA25" s="83"/>
      <c r="AB25" s="54">
        <f t="shared" si="6"/>
        <v>0</v>
      </c>
      <c r="AC25" s="77" t="str">
        <f t="shared" si="7"/>
        <v/>
      </c>
      <c r="AD25" s="58"/>
      <c r="AE25" s="92"/>
      <c r="AF25" s="83"/>
      <c r="AG25" s="54">
        <f t="shared" si="8"/>
        <v>0</v>
      </c>
      <c r="AH25" s="77" t="str">
        <f t="shared" si="9"/>
        <v/>
      </c>
      <c r="AI25" s="66"/>
    </row>
    <row r="26" spans="1:35" ht="15.75" customHeight="1">
      <c r="A26" s="33" t="str">
        <f>'Cap-Scores'!B27</f>
        <v>c23</v>
      </c>
      <c r="B26" s="46" t="str">
        <f>'Cap-Scores'!C27</f>
        <v>Eyelid skin biopsy</v>
      </c>
      <c r="C26" s="35">
        <f>'Cap-Scores'!E27</f>
        <v>17.777777777777779</v>
      </c>
      <c r="E26" s="70">
        <v>17</v>
      </c>
      <c r="F26" s="92"/>
      <c r="G26" s="83"/>
      <c r="H26" s="56">
        <f t="shared" si="10"/>
        <v>0</v>
      </c>
      <c r="I26" s="77" t="str">
        <f t="shared" si="0"/>
        <v/>
      </c>
      <c r="J26" s="55"/>
      <c r="K26" s="92"/>
      <c r="L26" s="83"/>
      <c r="M26" s="54">
        <f t="shared" si="11"/>
        <v>0</v>
      </c>
      <c r="N26" s="77" t="str">
        <f t="shared" si="1"/>
        <v/>
      </c>
      <c r="O26" s="55"/>
      <c r="P26" s="92"/>
      <c r="Q26" s="83"/>
      <c r="R26" s="54">
        <f t="shared" si="2"/>
        <v>0</v>
      </c>
      <c r="S26" s="77" t="str">
        <f t="shared" si="3"/>
        <v/>
      </c>
      <c r="T26" s="55"/>
      <c r="U26" s="92"/>
      <c r="V26" s="83"/>
      <c r="W26" s="54">
        <f t="shared" si="4"/>
        <v>0</v>
      </c>
      <c r="X26" s="77" t="str">
        <f t="shared" si="5"/>
        <v/>
      </c>
      <c r="Y26" s="58"/>
      <c r="Z26" s="92"/>
      <c r="AA26" s="83"/>
      <c r="AB26" s="54">
        <f t="shared" si="6"/>
        <v>0</v>
      </c>
      <c r="AC26" s="77" t="str">
        <f t="shared" si="7"/>
        <v/>
      </c>
      <c r="AD26" s="58"/>
      <c r="AE26" s="92"/>
      <c r="AF26" s="83"/>
      <c r="AG26" s="54">
        <f t="shared" si="8"/>
        <v>0</v>
      </c>
      <c r="AH26" s="77" t="str">
        <f t="shared" si="9"/>
        <v/>
      </c>
      <c r="AI26" s="66"/>
    </row>
    <row r="27" spans="1:35" ht="15.75" customHeight="1">
      <c r="A27" s="33" t="str">
        <f>'Cap-Scores'!B28</f>
        <v>c24</v>
      </c>
      <c r="B27" s="46" t="str">
        <f>'Cap-Scores'!C28</f>
        <v>Germ cell tumour</v>
      </c>
      <c r="C27" s="35">
        <f>'Cap-Scores'!E28</f>
        <v>113.664</v>
      </c>
      <c r="E27" s="70">
        <v>18</v>
      </c>
      <c r="F27" s="92"/>
      <c r="G27" s="83"/>
      <c r="H27" s="56">
        <f t="shared" si="10"/>
        <v>0</v>
      </c>
      <c r="I27" s="77" t="str">
        <f t="shared" si="0"/>
        <v/>
      </c>
      <c r="J27" s="55"/>
      <c r="K27" s="92"/>
      <c r="L27" s="83"/>
      <c r="M27" s="54">
        <f t="shared" si="11"/>
        <v>0</v>
      </c>
      <c r="N27" s="77" t="str">
        <f t="shared" si="1"/>
        <v/>
      </c>
      <c r="O27" s="55"/>
      <c r="P27" s="92"/>
      <c r="Q27" s="83"/>
      <c r="R27" s="54">
        <f t="shared" si="2"/>
        <v>0</v>
      </c>
      <c r="S27" s="77" t="str">
        <f t="shared" si="3"/>
        <v/>
      </c>
      <c r="T27" s="55"/>
      <c r="U27" s="92"/>
      <c r="V27" s="83"/>
      <c r="W27" s="54">
        <f t="shared" si="4"/>
        <v>0</v>
      </c>
      <c r="X27" s="77" t="str">
        <f t="shared" si="5"/>
        <v/>
      </c>
      <c r="Y27" s="58"/>
      <c r="Z27" s="92"/>
      <c r="AA27" s="83"/>
      <c r="AB27" s="54">
        <f t="shared" si="6"/>
        <v>0</v>
      </c>
      <c r="AC27" s="77" t="str">
        <f t="shared" si="7"/>
        <v/>
      </c>
      <c r="AD27" s="58"/>
      <c r="AE27" s="92"/>
      <c r="AF27" s="83"/>
      <c r="AG27" s="54">
        <f t="shared" si="8"/>
        <v>0</v>
      </c>
      <c r="AH27" s="77" t="str">
        <f t="shared" si="9"/>
        <v/>
      </c>
      <c r="AI27" s="66"/>
    </row>
    <row r="28" spans="1:35" ht="15.75" customHeight="1">
      <c r="A28" s="33" t="str">
        <f>'Cap-Scores'!B29</f>
        <v>c25</v>
      </c>
      <c r="B28" s="46" t="str">
        <f>'Cap-Scores'!C29</f>
        <v>Glioma</v>
      </c>
      <c r="C28" s="35">
        <f>'Cap-Scores'!E29</f>
        <v>92.704581818181808</v>
      </c>
      <c r="E28" s="70">
        <v>19</v>
      </c>
      <c r="F28" s="92"/>
      <c r="G28" s="83"/>
      <c r="H28" s="56">
        <f t="shared" si="10"/>
        <v>0</v>
      </c>
      <c r="I28" s="77" t="str">
        <f t="shared" si="0"/>
        <v/>
      </c>
      <c r="J28" s="55"/>
      <c r="K28" s="92"/>
      <c r="L28" s="83"/>
      <c r="M28" s="54">
        <f t="shared" si="11"/>
        <v>0</v>
      </c>
      <c r="N28" s="77" t="str">
        <f t="shared" si="1"/>
        <v/>
      </c>
      <c r="O28" s="55"/>
      <c r="P28" s="92"/>
      <c r="Q28" s="83"/>
      <c r="R28" s="54">
        <f t="shared" si="2"/>
        <v>0</v>
      </c>
      <c r="S28" s="77" t="str">
        <f t="shared" si="3"/>
        <v/>
      </c>
      <c r="T28" s="55"/>
      <c r="U28" s="92"/>
      <c r="V28" s="83"/>
      <c r="W28" s="54">
        <f t="shared" si="4"/>
        <v>0</v>
      </c>
      <c r="X28" s="77" t="str">
        <f t="shared" si="5"/>
        <v/>
      </c>
      <c r="Y28" s="58"/>
      <c r="Z28" s="92"/>
      <c r="AA28" s="83"/>
      <c r="AB28" s="54">
        <f t="shared" si="6"/>
        <v>0</v>
      </c>
      <c r="AC28" s="77" t="str">
        <f t="shared" si="7"/>
        <v/>
      </c>
      <c r="AD28" s="58"/>
      <c r="AE28" s="92"/>
      <c r="AF28" s="83"/>
      <c r="AG28" s="54">
        <f t="shared" si="8"/>
        <v>0</v>
      </c>
      <c r="AH28" s="77" t="str">
        <f t="shared" si="9"/>
        <v/>
      </c>
      <c r="AI28" s="66"/>
    </row>
    <row r="29" spans="1:35" ht="15.75" customHeight="1">
      <c r="A29" s="33" t="str">
        <f>'Cap-Scores'!B30</f>
        <v>c26</v>
      </c>
      <c r="B29" s="46" t="str">
        <f>'Cap-Scores'!C30</f>
        <v>Haemorrhage/ICH/SDH (no tumour)</v>
      </c>
      <c r="C29" s="35">
        <f>'Cap-Scores'!E30</f>
        <v>67.071999999999747</v>
      </c>
      <c r="E29" s="70">
        <v>20</v>
      </c>
      <c r="F29" s="92"/>
      <c r="G29" s="83"/>
      <c r="H29" s="56">
        <f t="shared" si="10"/>
        <v>0</v>
      </c>
      <c r="I29" s="77" t="str">
        <f t="shared" si="0"/>
        <v/>
      </c>
      <c r="J29" s="55"/>
      <c r="K29" s="92"/>
      <c r="L29" s="83"/>
      <c r="M29" s="54">
        <f t="shared" si="11"/>
        <v>0</v>
      </c>
      <c r="N29" s="77" t="str">
        <f t="shared" si="1"/>
        <v/>
      </c>
      <c r="O29" s="55"/>
      <c r="P29" s="92"/>
      <c r="Q29" s="83"/>
      <c r="R29" s="54">
        <f t="shared" si="2"/>
        <v>0</v>
      </c>
      <c r="S29" s="77" t="str">
        <f t="shared" si="3"/>
        <v/>
      </c>
      <c r="T29" s="55"/>
      <c r="U29" s="92"/>
      <c r="V29" s="83"/>
      <c r="W29" s="54">
        <f t="shared" si="4"/>
        <v>0</v>
      </c>
      <c r="X29" s="77" t="str">
        <f t="shared" si="5"/>
        <v/>
      </c>
      <c r="Y29" s="58"/>
      <c r="Z29" s="92"/>
      <c r="AA29" s="83"/>
      <c r="AB29" s="54">
        <f t="shared" si="6"/>
        <v>0</v>
      </c>
      <c r="AC29" s="77" t="str">
        <f t="shared" si="7"/>
        <v/>
      </c>
      <c r="AD29" s="58"/>
      <c r="AE29" s="92"/>
      <c r="AF29" s="83"/>
      <c r="AG29" s="54">
        <f t="shared" si="8"/>
        <v>0</v>
      </c>
      <c r="AH29" s="77" t="str">
        <f t="shared" si="9"/>
        <v/>
      </c>
      <c r="AI29" s="66"/>
    </row>
    <row r="30" spans="1:35" ht="15.75" customHeight="1">
      <c r="A30" s="33" t="str">
        <f>'Cap-Scores'!B31</f>
        <v>c27</v>
      </c>
      <c r="B30" s="46" t="str">
        <f>'Cap-Scores'!C31</f>
        <v>Hippocampus resection</v>
      </c>
      <c r="C30" s="35">
        <f>'Cap-Scores'!E31</f>
        <v>125.95199999999998</v>
      </c>
      <c r="E30" s="70">
        <v>21</v>
      </c>
      <c r="F30" s="92"/>
      <c r="G30" s="83"/>
      <c r="H30" s="56">
        <f t="shared" si="10"/>
        <v>0</v>
      </c>
      <c r="I30" s="77" t="str">
        <f t="shared" si="0"/>
        <v/>
      </c>
      <c r="J30" s="55"/>
      <c r="K30" s="92"/>
      <c r="L30" s="83"/>
      <c r="M30" s="54">
        <f t="shared" si="11"/>
        <v>0</v>
      </c>
      <c r="N30" s="77" t="str">
        <f t="shared" si="1"/>
        <v/>
      </c>
      <c r="O30" s="55"/>
      <c r="P30" s="92"/>
      <c r="Q30" s="83"/>
      <c r="R30" s="54">
        <f t="shared" si="2"/>
        <v>0</v>
      </c>
      <c r="S30" s="77" t="str">
        <f t="shared" si="3"/>
        <v/>
      </c>
      <c r="T30" s="55"/>
      <c r="U30" s="92"/>
      <c r="V30" s="83"/>
      <c r="W30" s="54">
        <f t="shared" si="4"/>
        <v>0</v>
      </c>
      <c r="X30" s="77" t="str">
        <f t="shared" si="5"/>
        <v/>
      </c>
      <c r="Y30" s="58"/>
      <c r="Z30" s="92"/>
      <c r="AA30" s="83"/>
      <c r="AB30" s="54">
        <f t="shared" si="6"/>
        <v>0</v>
      </c>
      <c r="AC30" s="77" t="str">
        <f t="shared" si="7"/>
        <v/>
      </c>
      <c r="AD30" s="58"/>
      <c r="AE30" s="92"/>
      <c r="AF30" s="83"/>
      <c r="AG30" s="54">
        <f t="shared" si="8"/>
        <v>0</v>
      </c>
      <c r="AH30" s="77" t="str">
        <f t="shared" si="9"/>
        <v/>
      </c>
      <c r="AI30" s="66"/>
    </row>
    <row r="31" spans="1:35" ht="15.75" customHeight="1">
      <c r="A31" s="33" t="str">
        <f>'Cap-Scores'!B32</f>
        <v>c28</v>
      </c>
      <c r="B31" s="46" t="str">
        <f>'Cap-Scores'!C32</f>
        <v>Inadequate sample (H&amp;E only)</v>
      </c>
      <c r="C31" s="35">
        <f>'Cap-Scores'!E32</f>
        <v>13.055999999999999</v>
      </c>
      <c r="E31" s="70">
        <v>22</v>
      </c>
      <c r="F31" s="92"/>
      <c r="G31" s="83"/>
      <c r="H31" s="56">
        <f t="shared" si="10"/>
        <v>0</v>
      </c>
      <c r="I31" s="77" t="str">
        <f t="shared" si="0"/>
        <v/>
      </c>
      <c r="J31" s="55"/>
      <c r="K31" s="92"/>
      <c r="L31" s="83"/>
      <c r="M31" s="54">
        <f t="shared" si="11"/>
        <v>0</v>
      </c>
      <c r="N31" s="77" t="str">
        <f t="shared" si="1"/>
        <v/>
      </c>
      <c r="O31" s="55"/>
      <c r="P31" s="92"/>
      <c r="Q31" s="83"/>
      <c r="R31" s="54">
        <f t="shared" si="2"/>
        <v>0</v>
      </c>
      <c r="S31" s="77" t="str">
        <f t="shared" si="3"/>
        <v/>
      </c>
      <c r="T31" s="55"/>
      <c r="U31" s="92"/>
      <c r="V31" s="83"/>
      <c r="W31" s="54">
        <f t="shared" si="4"/>
        <v>0</v>
      </c>
      <c r="X31" s="77" t="str">
        <f t="shared" si="5"/>
        <v/>
      </c>
      <c r="Y31" s="58"/>
      <c r="Z31" s="92"/>
      <c r="AA31" s="83"/>
      <c r="AB31" s="54">
        <f t="shared" si="6"/>
        <v>0</v>
      </c>
      <c r="AC31" s="77" t="str">
        <f t="shared" si="7"/>
        <v/>
      </c>
      <c r="AD31" s="58"/>
      <c r="AE31" s="92"/>
      <c r="AF31" s="83"/>
      <c r="AG31" s="54">
        <f t="shared" si="8"/>
        <v>0</v>
      </c>
      <c r="AH31" s="77" t="str">
        <f t="shared" si="9"/>
        <v/>
      </c>
      <c r="AI31" s="66"/>
    </row>
    <row r="32" spans="1:35" ht="15.75" customHeight="1">
      <c r="A32" s="33" t="str">
        <f>'Cap-Scores'!B33</f>
        <v>c29</v>
      </c>
      <c r="B32" s="46" t="str">
        <f>'Cap-Scores'!C33</f>
        <v>Intraoperative frozen section (per part)</v>
      </c>
      <c r="C32" s="35">
        <f>'Cap-Scores'!E33</f>
        <v>21.248000000000001</v>
      </c>
      <c r="E32" s="70">
        <v>23</v>
      </c>
      <c r="F32" s="92"/>
      <c r="G32" s="83"/>
      <c r="H32" s="56">
        <f t="shared" si="10"/>
        <v>0</v>
      </c>
      <c r="I32" s="77" t="str">
        <f t="shared" si="0"/>
        <v/>
      </c>
      <c r="J32" s="55"/>
      <c r="K32" s="92"/>
      <c r="L32" s="83"/>
      <c r="M32" s="54">
        <f t="shared" si="11"/>
        <v>0</v>
      </c>
      <c r="N32" s="77" t="str">
        <f t="shared" si="1"/>
        <v/>
      </c>
      <c r="O32" s="55"/>
      <c r="P32" s="92"/>
      <c r="Q32" s="83"/>
      <c r="R32" s="54">
        <f t="shared" si="2"/>
        <v>0</v>
      </c>
      <c r="S32" s="77" t="str">
        <f t="shared" si="3"/>
        <v/>
      </c>
      <c r="T32" s="55"/>
      <c r="U32" s="92"/>
      <c r="V32" s="83"/>
      <c r="W32" s="54">
        <f t="shared" si="4"/>
        <v>0</v>
      </c>
      <c r="X32" s="77" t="str">
        <f t="shared" si="5"/>
        <v/>
      </c>
      <c r="Y32" s="58"/>
      <c r="Z32" s="92"/>
      <c r="AA32" s="83"/>
      <c r="AB32" s="54">
        <f t="shared" si="6"/>
        <v>0</v>
      </c>
      <c r="AC32" s="77" t="str">
        <f t="shared" si="7"/>
        <v/>
      </c>
      <c r="AD32" s="58"/>
      <c r="AE32" s="92"/>
      <c r="AF32" s="83"/>
      <c r="AG32" s="54">
        <f t="shared" si="8"/>
        <v>0</v>
      </c>
      <c r="AH32" s="77" t="str">
        <f t="shared" si="9"/>
        <v/>
      </c>
      <c r="AI32" s="66"/>
    </row>
    <row r="33" spans="1:35" ht="15.75" customHeight="1">
      <c r="A33" s="33" t="str">
        <f>'Cap-Scores'!B34</f>
        <v>c30</v>
      </c>
      <c r="B33" s="46" t="str">
        <f>'Cap-Scores'!C34</f>
        <v>Intraoperative smear (per part)</v>
      </c>
      <c r="C33" s="35">
        <f>'Cap-Scores'!E34</f>
        <v>29.074285714285747</v>
      </c>
      <c r="E33" s="70">
        <v>24</v>
      </c>
      <c r="F33" s="92"/>
      <c r="G33" s="83"/>
      <c r="H33" s="56">
        <f t="shared" si="10"/>
        <v>0</v>
      </c>
      <c r="I33" s="77" t="str">
        <f t="shared" si="0"/>
        <v/>
      </c>
      <c r="J33" s="55"/>
      <c r="K33" s="92"/>
      <c r="L33" s="83"/>
      <c r="M33" s="54">
        <f t="shared" si="11"/>
        <v>0</v>
      </c>
      <c r="N33" s="77" t="str">
        <f t="shared" si="1"/>
        <v/>
      </c>
      <c r="O33" s="55"/>
      <c r="P33" s="92"/>
      <c r="Q33" s="83"/>
      <c r="R33" s="54">
        <f t="shared" si="2"/>
        <v>0</v>
      </c>
      <c r="S33" s="77" t="str">
        <f t="shared" si="3"/>
        <v/>
      </c>
      <c r="T33" s="55"/>
      <c r="U33" s="92"/>
      <c r="V33" s="83"/>
      <c r="W33" s="54">
        <f t="shared" si="4"/>
        <v>0</v>
      </c>
      <c r="X33" s="77" t="str">
        <f t="shared" si="5"/>
        <v/>
      </c>
      <c r="Y33" s="58"/>
      <c r="Z33" s="92"/>
      <c r="AA33" s="83"/>
      <c r="AB33" s="54">
        <f t="shared" si="6"/>
        <v>0</v>
      </c>
      <c r="AC33" s="77" t="str">
        <f t="shared" si="7"/>
        <v/>
      </c>
      <c r="AD33" s="58"/>
      <c r="AE33" s="92"/>
      <c r="AF33" s="83"/>
      <c r="AG33" s="54">
        <f t="shared" si="8"/>
        <v>0</v>
      </c>
      <c r="AH33" s="77" t="str">
        <f t="shared" si="9"/>
        <v/>
      </c>
      <c r="AI33" s="66"/>
    </row>
    <row r="34" spans="1:35" ht="15.75" customHeight="1">
      <c r="A34" s="33" t="str">
        <f>'Cap-Scores'!B35</f>
        <v>c31</v>
      </c>
      <c r="B34" s="46" t="str">
        <f>'Cap-Scores'!C35</f>
        <v>Lesion - NOS (basic)</v>
      </c>
      <c r="C34" s="35">
        <f>'Cap-Scores'!E35</f>
        <v>38.975999999999999</v>
      </c>
      <c r="E34" s="70">
        <v>25</v>
      </c>
      <c r="F34" s="92"/>
      <c r="G34" s="83"/>
      <c r="H34" s="56">
        <f t="shared" si="10"/>
        <v>0</v>
      </c>
      <c r="I34" s="77" t="str">
        <f t="shared" si="0"/>
        <v/>
      </c>
      <c r="J34" s="55"/>
      <c r="K34" s="92"/>
      <c r="L34" s="83"/>
      <c r="M34" s="54">
        <f t="shared" si="11"/>
        <v>0</v>
      </c>
      <c r="N34" s="77" t="str">
        <f t="shared" si="1"/>
        <v/>
      </c>
      <c r="O34" s="55"/>
      <c r="P34" s="92"/>
      <c r="Q34" s="83"/>
      <c r="R34" s="54">
        <f t="shared" si="2"/>
        <v>0</v>
      </c>
      <c r="S34" s="77" t="str">
        <f t="shared" si="3"/>
        <v/>
      </c>
      <c r="T34" s="55"/>
      <c r="U34" s="92"/>
      <c r="V34" s="83"/>
      <c r="W34" s="54">
        <f t="shared" si="4"/>
        <v>0</v>
      </c>
      <c r="X34" s="77" t="str">
        <f t="shared" si="5"/>
        <v/>
      </c>
      <c r="Y34" s="58"/>
      <c r="Z34" s="92"/>
      <c r="AA34" s="83"/>
      <c r="AB34" s="54">
        <f t="shared" si="6"/>
        <v>0</v>
      </c>
      <c r="AC34" s="77" t="str">
        <f t="shared" si="7"/>
        <v/>
      </c>
      <c r="AD34" s="58"/>
      <c r="AE34" s="92"/>
      <c r="AF34" s="83"/>
      <c r="AG34" s="54">
        <f t="shared" si="8"/>
        <v>0</v>
      </c>
      <c r="AH34" s="77" t="str">
        <f t="shared" si="9"/>
        <v/>
      </c>
      <c r="AI34" s="66"/>
    </row>
    <row r="35" spans="1:35" ht="15.75" customHeight="1">
      <c r="A35" s="33" t="str">
        <f>'Cap-Scores'!B36</f>
        <v>c32</v>
      </c>
      <c r="B35" s="46" t="str">
        <f>'Cap-Scores'!C36</f>
        <v>Lesion - NOS (complex)</v>
      </c>
      <c r="C35" s="35">
        <f>'Cap-Scores'!E36</f>
        <v>202.49599999999998</v>
      </c>
      <c r="E35" s="70">
        <v>26</v>
      </c>
      <c r="F35" s="92"/>
      <c r="G35" s="83"/>
      <c r="H35" s="56">
        <f t="shared" si="10"/>
        <v>0</v>
      </c>
      <c r="I35" s="77" t="str">
        <f t="shared" si="0"/>
        <v/>
      </c>
      <c r="J35" s="55"/>
      <c r="K35" s="92"/>
      <c r="L35" s="83"/>
      <c r="M35" s="54">
        <f t="shared" si="11"/>
        <v>0</v>
      </c>
      <c r="N35" s="77" t="str">
        <f t="shared" si="1"/>
        <v/>
      </c>
      <c r="O35" s="55"/>
      <c r="P35" s="92"/>
      <c r="Q35" s="83"/>
      <c r="R35" s="54">
        <f t="shared" si="2"/>
        <v>0</v>
      </c>
      <c r="S35" s="77" t="str">
        <f t="shared" si="3"/>
        <v/>
      </c>
      <c r="T35" s="55"/>
      <c r="U35" s="92"/>
      <c r="V35" s="83"/>
      <c r="W35" s="54">
        <f t="shared" si="4"/>
        <v>0</v>
      </c>
      <c r="X35" s="77" t="str">
        <f t="shared" si="5"/>
        <v/>
      </c>
      <c r="Y35" s="58"/>
      <c r="Z35" s="92"/>
      <c r="AA35" s="83"/>
      <c r="AB35" s="54">
        <f t="shared" si="6"/>
        <v>0</v>
      </c>
      <c r="AC35" s="77" t="str">
        <f t="shared" si="7"/>
        <v/>
      </c>
      <c r="AD35" s="58"/>
      <c r="AE35" s="92"/>
      <c r="AF35" s="83"/>
      <c r="AG35" s="54">
        <f t="shared" si="8"/>
        <v>0</v>
      </c>
      <c r="AH35" s="77" t="str">
        <f t="shared" si="9"/>
        <v/>
      </c>
      <c r="AI35" s="66"/>
    </row>
    <row r="36" spans="1:35" ht="15.75" customHeight="1">
      <c r="A36" s="33" t="str">
        <f>'Cap-Scores'!B37</f>
        <v>c33</v>
      </c>
      <c r="B36" s="46" t="str">
        <f>'Cap-Scores'!C37</f>
        <v>Lympho-histiocytic tumour (full IHC)</v>
      </c>
      <c r="C36" s="35">
        <f>'Cap-Scores'!E37</f>
        <v>95.122285714285709</v>
      </c>
      <c r="E36" s="70">
        <v>27</v>
      </c>
      <c r="F36" s="92"/>
      <c r="G36" s="83"/>
      <c r="H36" s="56">
        <f t="shared" si="10"/>
        <v>0</v>
      </c>
      <c r="I36" s="77" t="str">
        <f t="shared" si="0"/>
        <v/>
      </c>
      <c r="J36" s="55"/>
      <c r="K36" s="92"/>
      <c r="L36" s="83"/>
      <c r="M36" s="54">
        <f t="shared" si="11"/>
        <v>0</v>
      </c>
      <c r="N36" s="77" t="str">
        <f t="shared" si="1"/>
        <v/>
      </c>
      <c r="O36" s="55"/>
      <c r="P36" s="92"/>
      <c r="Q36" s="83"/>
      <c r="R36" s="54">
        <f t="shared" si="2"/>
        <v>0</v>
      </c>
      <c r="S36" s="77" t="str">
        <f t="shared" si="3"/>
        <v/>
      </c>
      <c r="T36" s="55"/>
      <c r="U36" s="92"/>
      <c r="V36" s="83"/>
      <c r="W36" s="54">
        <f t="shared" si="4"/>
        <v>0</v>
      </c>
      <c r="X36" s="77" t="str">
        <f t="shared" si="5"/>
        <v/>
      </c>
      <c r="Y36" s="58"/>
      <c r="Z36" s="92"/>
      <c r="AA36" s="83"/>
      <c r="AB36" s="54">
        <f t="shared" si="6"/>
        <v>0</v>
      </c>
      <c r="AC36" s="77" t="str">
        <f t="shared" si="7"/>
        <v/>
      </c>
      <c r="AD36" s="58"/>
      <c r="AE36" s="92"/>
      <c r="AF36" s="83"/>
      <c r="AG36" s="54">
        <f t="shared" si="8"/>
        <v>0</v>
      </c>
      <c r="AH36" s="77" t="str">
        <f t="shared" si="9"/>
        <v/>
      </c>
      <c r="AI36" s="66"/>
    </row>
    <row r="37" spans="1:35" ht="15.75" customHeight="1">
      <c r="A37" s="33" t="str">
        <f>'Cap-Scores'!B38</f>
        <v>c34</v>
      </c>
      <c r="B37" s="46" t="str">
        <f>'Cap-Scores'!C38</f>
        <v>Lympho-histiocytic tumour (refer HMDS)</v>
      </c>
      <c r="C37" s="35">
        <f>'Cap-Scores'!E38</f>
        <v>43.315199999999997</v>
      </c>
      <c r="E37" s="70">
        <v>28</v>
      </c>
      <c r="F37" s="92"/>
      <c r="G37" s="83"/>
      <c r="H37" s="56">
        <f t="shared" si="10"/>
        <v>0</v>
      </c>
      <c r="I37" s="77" t="str">
        <f t="shared" si="0"/>
        <v/>
      </c>
      <c r="J37" s="55"/>
      <c r="K37" s="92"/>
      <c r="L37" s="83"/>
      <c r="M37" s="54">
        <f t="shared" si="11"/>
        <v>0</v>
      </c>
      <c r="N37" s="77" t="str">
        <f t="shared" si="1"/>
        <v/>
      </c>
      <c r="O37" s="55"/>
      <c r="P37" s="92"/>
      <c r="Q37" s="83"/>
      <c r="R37" s="54">
        <f t="shared" si="2"/>
        <v>0</v>
      </c>
      <c r="S37" s="77" t="str">
        <f t="shared" si="3"/>
        <v/>
      </c>
      <c r="T37" s="55"/>
      <c r="U37" s="92"/>
      <c r="V37" s="83"/>
      <c r="W37" s="54">
        <f t="shared" si="4"/>
        <v>0</v>
      </c>
      <c r="X37" s="77" t="str">
        <f t="shared" si="5"/>
        <v/>
      </c>
      <c r="Y37" s="58"/>
      <c r="Z37" s="92"/>
      <c r="AA37" s="83"/>
      <c r="AB37" s="54">
        <f t="shared" si="6"/>
        <v>0</v>
      </c>
      <c r="AC37" s="77" t="str">
        <f t="shared" si="7"/>
        <v/>
      </c>
      <c r="AD37" s="58"/>
      <c r="AE37" s="92"/>
      <c r="AF37" s="83"/>
      <c r="AG37" s="54">
        <f t="shared" si="8"/>
        <v>0</v>
      </c>
      <c r="AH37" s="77" t="str">
        <f t="shared" si="9"/>
        <v/>
      </c>
      <c r="AI37" s="66"/>
    </row>
    <row r="38" spans="1:35" ht="15.75" customHeight="1">
      <c r="A38" s="33" t="str">
        <f>'Cap-Scores'!B39</f>
        <v>c35</v>
      </c>
      <c r="B38" s="46" t="str">
        <f>'Cap-Scores'!C39</f>
        <v>Meningioma/SFT</v>
      </c>
      <c r="C38" s="35">
        <f>'Cap-Scores'!E39</f>
        <v>44.962909090909093</v>
      </c>
      <c r="E38" s="70">
        <v>29</v>
      </c>
      <c r="F38" s="92"/>
      <c r="G38" s="83"/>
      <c r="H38" s="56">
        <f t="shared" si="10"/>
        <v>0</v>
      </c>
      <c r="I38" s="77" t="str">
        <f t="shared" si="0"/>
        <v/>
      </c>
      <c r="J38" s="55"/>
      <c r="K38" s="92"/>
      <c r="L38" s="83"/>
      <c r="M38" s="54">
        <f t="shared" si="11"/>
        <v>0</v>
      </c>
      <c r="N38" s="77" t="str">
        <f t="shared" si="1"/>
        <v/>
      </c>
      <c r="O38" s="55"/>
      <c r="P38" s="92"/>
      <c r="Q38" s="83"/>
      <c r="R38" s="54">
        <f t="shared" si="2"/>
        <v>0</v>
      </c>
      <c r="S38" s="77" t="str">
        <f t="shared" si="3"/>
        <v/>
      </c>
      <c r="T38" s="55"/>
      <c r="U38" s="92"/>
      <c r="V38" s="83"/>
      <c r="W38" s="54">
        <f t="shared" si="4"/>
        <v>0</v>
      </c>
      <c r="X38" s="77" t="str">
        <f t="shared" si="5"/>
        <v/>
      </c>
      <c r="Y38" s="58"/>
      <c r="Z38" s="92"/>
      <c r="AA38" s="83"/>
      <c r="AB38" s="54">
        <f t="shared" si="6"/>
        <v>0</v>
      </c>
      <c r="AC38" s="77" t="str">
        <f t="shared" si="7"/>
        <v/>
      </c>
      <c r="AD38" s="58"/>
      <c r="AE38" s="92"/>
      <c r="AF38" s="83"/>
      <c r="AG38" s="54">
        <f t="shared" si="8"/>
        <v>0</v>
      </c>
      <c r="AH38" s="77" t="str">
        <f t="shared" si="9"/>
        <v/>
      </c>
      <c r="AI38" s="66"/>
    </row>
    <row r="39" spans="1:35" ht="15.75" customHeight="1">
      <c r="A39" s="33" t="str">
        <f>'Cap-Scores'!B40</f>
        <v>c36</v>
      </c>
      <c r="B39" s="46" t="str">
        <f>'Cap-Scores'!C40</f>
        <v>Mesenchymal - haemangioblastoma</v>
      </c>
      <c r="C39" s="35">
        <f>'Cap-Scores'!E40</f>
        <v>42.623999999999995</v>
      </c>
      <c r="E39" s="70">
        <v>30</v>
      </c>
      <c r="F39" s="92"/>
      <c r="G39" s="83"/>
      <c r="H39" s="56">
        <f t="shared" si="10"/>
        <v>0</v>
      </c>
      <c r="I39" s="77" t="str">
        <f t="shared" si="0"/>
        <v/>
      </c>
      <c r="J39" s="55"/>
      <c r="K39" s="92"/>
      <c r="L39" s="83"/>
      <c r="M39" s="54">
        <f t="shared" si="11"/>
        <v>0</v>
      </c>
      <c r="N39" s="77" t="str">
        <f t="shared" si="1"/>
        <v/>
      </c>
      <c r="O39" s="55"/>
      <c r="P39" s="92"/>
      <c r="Q39" s="83"/>
      <c r="R39" s="54">
        <f t="shared" si="2"/>
        <v>0</v>
      </c>
      <c r="S39" s="77" t="str">
        <f t="shared" si="3"/>
        <v/>
      </c>
      <c r="T39" s="55"/>
      <c r="U39" s="92"/>
      <c r="V39" s="83"/>
      <c r="W39" s="54">
        <f t="shared" si="4"/>
        <v>0</v>
      </c>
      <c r="X39" s="77" t="str">
        <f t="shared" si="5"/>
        <v/>
      </c>
      <c r="Y39" s="58"/>
      <c r="Z39" s="92"/>
      <c r="AA39" s="83"/>
      <c r="AB39" s="54">
        <f t="shared" si="6"/>
        <v>0</v>
      </c>
      <c r="AC39" s="77" t="str">
        <f t="shared" si="7"/>
        <v/>
      </c>
      <c r="AD39" s="58"/>
      <c r="AE39" s="92"/>
      <c r="AF39" s="83"/>
      <c r="AG39" s="54">
        <f t="shared" si="8"/>
        <v>0</v>
      </c>
      <c r="AH39" s="77" t="str">
        <f t="shared" si="9"/>
        <v/>
      </c>
      <c r="AI39" s="66"/>
    </row>
    <row r="40" spans="1:35" ht="15.75" customHeight="1">
      <c r="A40" s="33" t="str">
        <f>'Cap-Scores'!B41</f>
        <v>c37</v>
      </c>
      <c r="B40" s="46" t="str">
        <f>'Cap-Scores'!C41</f>
        <v>Mesenchymal - other tumour (excld bone)</v>
      </c>
      <c r="C40" s="35">
        <f>'Cap-Scores'!E41</f>
        <v>87.551999999999992</v>
      </c>
      <c r="E40" s="70">
        <v>31</v>
      </c>
      <c r="F40" s="92"/>
      <c r="G40" s="83"/>
      <c r="H40" s="56">
        <f t="shared" si="10"/>
        <v>0</v>
      </c>
      <c r="I40" s="77" t="str">
        <f t="shared" si="0"/>
        <v/>
      </c>
      <c r="J40" s="55"/>
      <c r="K40" s="92"/>
      <c r="L40" s="83"/>
      <c r="M40" s="54">
        <f t="shared" si="11"/>
        <v>0</v>
      </c>
      <c r="N40" s="77" t="str">
        <f t="shared" si="1"/>
        <v/>
      </c>
      <c r="O40" s="55"/>
      <c r="P40" s="92"/>
      <c r="Q40" s="83"/>
      <c r="R40" s="54">
        <f t="shared" si="2"/>
        <v>0</v>
      </c>
      <c r="S40" s="77" t="str">
        <f t="shared" si="3"/>
        <v/>
      </c>
      <c r="T40" s="55"/>
      <c r="U40" s="92"/>
      <c r="V40" s="83"/>
      <c r="W40" s="54">
        <f t="shared" si="4"/>
        <v>0</v>
      </c>
      <c r="X40" s="77" t="str">
        <f t="shared" si="5"/>
        <v/>
      </c>
      <c r="Y40" s="58"/>
      <c r="Z40" s="92"/>
      <c r="AA40" s="83"/>
      <c r="AB40" s="54">
        <f t="shared" si="6"/>
        <v>0</v>
      </c>
      <c r="AC40" s="77" t="str">
        <f t="shared" si="7"/>
        <v/>
      </c>
      <c r="AD40" s="58"/>
      <c r="AE40" s="92"/>
      <c r="AF40" s="83"/>
      <c r="AG40" s="54">
        <f t="shared" si="8"/>
        <v>0</v>
      </c>
      <c r="AH40" s="77" t="str">
        <f t="shared" si="9"/>
        <v/>
      </c>
      <c r="AI40" s="66"/>
    </row>
    <row r="41" spans="1:35" ht="15.75" customHeight="1">
      <c r="A41" s="33" t="str">
        <f>'Cap-Scores'!B42</f>
        <v>c38</v>
      </c>
      <c r="B41" s="46" t="str">
        <f>'Cap-Scores'!C42</f>
        <v>Mesenchymal - vascular tumour</v>
      </c>
      <c r="C41" s="35">
        <f>'Cap-Scores'!E42</f>
        <v>56.832000000000001</v>
      </c>
      <c r="E41" s="70">
        <v>32</v>
      </c>
      <c r="F41" s="92"/>
      <c r="G41" s="83"/>
      <c r="H41" s="56">
        <f t="shared" si="10"/>
        <v>0</v>
      </c>
      <c r="I41" s="77" t="str">
        <f t="shared" si="0"/>
        <v/>
      </c>
      <c r="J41" s="55"/>
      <c r="K41" s="92"/>
      <c r="L41" s="83"/>
      <c r="M41" s="54">
        <f t="shared" si="11"/>
        <v>0</v>
      </c>
      <c r="N41" s="77" t="str">
        <f t="shared" si="1"/>
        <v/>
      </c>
      <c r="O41" s="55"/>
      <c r="P41" s="92"/>
      <c r="Q41" s="83"/>
      <c r="R41" s="54">
        <f t="shared" si="2"/>
        <v>0</v>
      </c>
      <c r="S41" s="77" t="str">
        <f t="shared" si="3"/>
        <v/>
      </c>
      <c r="T41" s="55"/>
      <c r="U41" s="92"/>
      <c r="V41" s="83"/>
      <c r="W41" s="54">
        <f t="shared" si="4"/>
        <v>0</v>
      </c>
      <c r="X41" s="77" t="str">
        <f t="shared" si="5"/>
        <v/>
      </c>
      <c r="Y41" s="58"/>
      <c r="Z41" s="92"/>
      <c r="AA41" s="83"/>
      <c r="AB41" s="54">
        <f t="shared" si="6"/>
        <v>0</v>
      </c>
      <c r="AC41" s="77" t="str">
        <f t="shared" si="7"/>
        <v/>
      </c>
      <c r="AD41" s="58"/>
      <c r="AE41" s="92"/>
      <c r="AF41" s="83"/>
      <c r="AG41" s="54">
        <f t="shared" si="8"/>
        <v>0</v>
      </c>
      <c r="AH41" s="77" t="str">
        <f t="shared" si="9"/>
        <v/>
      </c>
      <c r="AI41" s="66"/>
    </row>
    <row r="42" spans="1:35" ht="15.75" customHeight="1">
      <c r="A42" s="33" t="str">
        <f>'Cap-Scores'!B43</f>
        <v>c39</v>
      </c>
      <c r="B42" s="46" t="str">
        <f>'Cap-Scores'!C43</f>
        <v>Metastatic lesion (basic)</v>
      </c>
      <c r="C42" s="35">
        <f>'Cap-Scores'!E43</f>
        <v>51.93268965517241</v>
      </c>
      <c r="E42" s="70">
        <v>33</v>
      </c>
      <c r="F42" s="92"/>
      <c r="G42" s="83"/>
      <c r="H42" s="56">
        <f t="shared" si="10"/>
        <v>0</v>
      </c>
      <c r="I42" s="77" t="str">
        <f t="shared" ref="I42:I73" si="12">LEFT(IFERROR(VLOOKUP(G42,$A$4:$C$113,2,FALSE),""),13)</f>
        <v/>
      </c>
      <c r="J42" s="55"/>
      <c r="K42" s="92"/>
      <c r="L42" s="83"/>
      <c r="M42" s="54">
        <f t="shared" si="11"/>
        <v>0</v>
      </c>
      <c r="N42" s="77" t="str">
        <f t="shared" ref="N42:N73" si="13">LEFT(IFERROR(VLOOKUP(L42,$A$4:$C$113,2,FALSE),""),13)</f>
        <v/>
      </c>
      <c r="O42" s="55"/>
      <c r="P42" s="92"/>
      <c r="Q42" s="83"/>
      <c r="R42" s="54">
        <f t="shared" si="2"/>
        <v>0</v>
      </c>
      <c r="S42" s="77" t="str">
        <f t="shared" ref="S42:S73" si="14">LEFT(IFERROR(VLOOKUP(Q42,$A$4:$C$113,2,FALSE),""),13)</f>
        <v/>
      </c>
      <c r="T42" s="55"/>
      <c r="U42" s="92"/>
      <c r="V42" s="83"/>
      <c r="W42" s="54">
        <f t="shared" si="4"/>
        <v>0</v>
      </c>
      <c r="X42" s="77" t="str">
        <f t="shared" ref="X42:X73" si="15">LEFT(IFERROR(VLOOKUP(V42,$A$4:$C$113,2,FALSE),""),13)</f>
        <v/>
      </c>
      <c r="Y42" s="58"/>
      <c r="Z42" s="92"/>
      <c r="AA42" s="83"/>
      <c r="AB42" s="54">
        <f t="shared" si="6"/>
        <v>0</v>
      </c>
      <c r="AC42" s="77" t="str">
        <f t="shared" ref="AC42:AC73" si="16">LEFT(IFERROR(VLOOKUP(AA42,$A$4:$C$113,2,FALSE),""),13)</f>
        <v/>
      </c>
      <c r="AD42" s="58"/>
      <c r="AE42" s="92"/>
      <c r="AF42" s="83"/>
      <c r="AG42" s="54">
        <f t="shared" si="8"/>
        <v>0</v>
      </c>
      <c r="AH42" s="77" t="str">
        <f t="shared" ref="AH42:AH73" si="17">LEFT(IFERROR(VLOOKUP(AF42,$A$4:$C$113,2,FALSE),""),13)</f>
        <v/>
      </c>
      <c r="AI42" s="66"/>
    </row>
    <row r="43" spans="1:35" ht="15.75" customHeight="1">
      <c r="A43" s="33" t="str">
        <f>'Cap-Scores'!B44</f>
        <v>c40</v>
      </c>
      <c r="B43" s="46" t="str">
        <f>'Cap-Scores'!C44</f>
        <v xml:space="preserve">Metastatic lesion (complex) </v>
      </c>
      <c r="C43" s="35">
        <f>'Cap-Scores'!E44</f>
        <v>168.68072727272727</v>
      </c>
      <c r="E43" s="70">
        <v>34</v>
      </c>
      <c r="F43" s="92"/>
      <c r="G43" s="83"/>
      <c r="H43" s="56">
        <f t="shared" si="10"/>
        <v>0</v>
      </c>
      <c r="I43" s="77" t="str">
        <f t="shared" si="12"/>
        <v/>
      </c>
      <c r="J43" s="55"/>
      <c r="K43" s="92"/>
      <c r="L43" s="83"/>
      <c r="M43" s="54">
        <f t="shared" si="11"/>
        <v>0</v>
      </c>
      <c r="N43" s="77" t="str">
        <f t="shared" si="13"/>
        <v/>
      </c>
      <c r="O43" s="55"/>
      <c r="P43" s="92"/>
      <c r="Q43" s="83"/>
      <c r="R43" s="54">
        <f t="shared" si="2"/>
        <v>0</v>
      </c>
      <c r="S43" s="77" t="str">
        <f t="shared" si="14"/>
        <v/>
      </c>
      <c r="T43" s="55"/>
      <c r="U43" s="92"/>
      <c r="V43" s="83"/>
      <c r="W43" s="54">
        <f t="shared" si="4"/>
        <v>0</v>
      </c>
      <c r="X43" s="77" t="str">
        <f t="shared" si="15"/>
        <v/>
      </c>
      <c r="Y43" s="58"/>
      <c r="Z43" s="92"/>
      <c r="AA43" s="83"/>
      <c r="AB43" s="54">
        <f t="shared" si="6"/>
        <v>0</v>
      </c>
      <c r="AC43" s="77" t="str">
        <f t="shared" si="16"/>
        <v/>
      </c>
      <c r="AD43" s="58"/>
      <c r="AE43" s="92"/>
      <c r="AF43" s="83"/>
      <c r="AG43" s="54">
        <f t="shared" si="8"/>
        <v>0</v>
      </c>
      <c r="AH43" s="77" t="str">
        <f t="shared" si="17"/>
        <v/>
      </c>
      <c r="AI43" s="66"/>
    </row>
    <row r="44" spans="1:35" ht="15.75" customHeight="1">
      <c r="A44" s="33" t="str">
        <f>'Cap-Scores'!B45</f>
        <v>c41</v>
      </c>
      <c r="B44" s="46" t="str">
        <f>'Cap-Scores'!C45</f>
        <v>Muscle - fixed tissue only</v>
      </c>
      <c r="C44" s="35">
        <f>'Cap-Scores'!E45</f>
        <v>57.599999999999994</v>
      </c>
      <c r="E44" s="70">
        <v>35</v>
      </c>
      <c r="F44" s="92"/>
      <c r="G44" s="83"/>
      <c r="H44" s="56">
        <f t="shared" si="10"/>
        <v>0</v>
      </c>
      <c r="I44" s="77" t="str">
        <f t="shared" si="12"/>
        <v/>
      </c>
      <c r="J44" s="55"/>
      <c r="K44" s="92"/>
      <c r="L44" s="83"/>
      <c r="M44" s="54">
        <f t="shared" si="11"/>
        <v>0</v>
      </c>
      <c r="N44" s="77" t="str">
        <f t="shared" si="13"/>
        <v/>
      </c>
      <c r="O44" s="55"/>
      <c r="P44" s="92"/>
      <c r="Q44" s="83"/>
      <c r="R44" s="54">
        <f t="shared" si="2"/>
        <v>0</v>
      </c>
      <c r="S44" s="77" t="str">
        <f t="shared" si="14"/>
        <v/>
      </c>
      <c r="T44" s="55"/>
      <c r="U44" s="92"/>
      <c r="V44" s="83"/>
      <c r="W44" s="54">
        <f t="shared" si="4"/>
        <v>0</v>
      </c>
      <c r="X44" s="77" t="str">
        <f t="shared" si="15"/>
        <v/>
      </c>
      <c r="Y44" s="58"/>
      <c r="Z44" s="92"/>
      <c r="AA44" s="83"/>
      <c r="AB44" s="54">
        <f t="shared" si="6"/>
        <v>0</v>
      </c>
      <c r="AC44" s="77" t="str">
        <f t="shared" si="16"/>
        <v/>
      </c>
      <c r="AD44" s="58"/>
      <c r="AE44" s="92"/>
      <c r="AF44" s="83"/>
      <c r="AG44" s="54">
        <f t="shared" si="8"/>
        <v>0</v>
      </c>
      <c r="AH44" s="77" t="str">
        <f t="shared" si="17"/>
        <v/>
      </c>
      <c r="AI44" s="66"/>
    </row>
    <row r="45" spans="1:35" ht="15.75" customHeight="1">
      <c r="A45" s="33" t="str">
        <f>'Cap-Scores'!B46</f>
        <v>c42</v>
      </c>
      <c r="B45" s="46" t="str">
        <f>'Cap-Scores'!C46</f>
        <v>Muscle - panel</v>
      </c>
      <c r="C45" s="35">
        <f>'Cap-Scores'!E46</f>
        <v>191.53919999999999</v>
      </c>
      <c r="E45" s="70">
        <v>36</v>
      </c>
      <c r="F45" s="92"/>
      <c r="G45" s="83"/>
      <c r="H45" s="56">
        <f t="shared" si="10"/>
        <v>0</v>
      </c>
      <c r="I45" s="77" t="str">
        <f t="shared" si="12"/>
        <v/>
      </c>
      <c r="J45" s="55"/>
      <c r="K45" s="92"/>
      <c r="L45" s="83"/>
      <c r="M45" s="54">
        <f t="shared" si="11"/>
        <v>0</v>
      </c>
      <c r="N45" s="77" t="str">
        <f t="shared" si="13"/>
        <v/>
      </c>
      <c r="O45" s="55"/>
      <c r="P45" s="92"/>
      <c r="Q45" s="83"/>
      <c r="R45" s="54">
        <f t="shared" si="2"/>
        <v>0</v>
      </c>
      <c r="S45" s="77" t="str">
        <f t="shared" si="14"/>
        <v/>
      </c>
      <c r="T45" s="55"/>
      <c r="U45" s="92"/>
      <c r="V45" s="83"/>
      <c r="W45" s="54">
        <f t="shared" si="4"/>
        <v>0</v>
      </c>
      <c r="X45" s="77" t="str">
        <f t="shared" si="15"/>
        <v/>
      </c>
      <c r="Y45" s="58"/>
      <c r="Z45" s="92"/>
      <c r="AA45" s="83"/>
      <c r="AB45" s="54">
        <f t="shared" si="6"/>
        <v>0</v>
      </c>
      <c r="AC45" s="77" t="str">
        <f t="shared" si="16"/>
        <v/>
      </c>
      <c r="AD45" s="58"/>
      <c r="AE45" s="92"/>
      <c r="AF45" s="83"/>
      <c r="AG45" s="54">
        <f t="shared" si="8"/>
        <v>0</v>
      </c>
      <c r="AH45" s="77" t="str">
        <f t="shared" si="17"/>
        <v/>
      </c>
      <c r="AI45" s="66"/>
    </row>
    <row r="46" spans="1:35" ht="15.75" customHeight="1">
      <c r="A46" s="33" t="str">
        <f>'Cap-Scores'!B47</f>
        <v>c43</v>
      </c>
      <c r="B46" s="46" t="str">
        <f>'Cap-Scores'!C47</f>
        <v>Nerve - panel</v>
      </c>
      <c r="C46" s="35">
        <f>'Cap-Scores'!E47</f>
        <v>87.551999999999992</v>
      </c>
      <c r="E46" s="70">
        <v>37</v>
      </c>
      <c r="F46" s="92"/>
      <c r="G46" s="83"/>
      <c r="H46" s="56">
        <f t="shared" si="10"/>
        <v>0</v>
      </c>
      <c r="I46" s="77" t="str">
        <f t="shared" si="12"/>
        <v/>
      </c>
      <c r="J46" s="55"/>
      <c r="K46" s="92"/>
      <c r="L46" s="83"/>
      <c r="M46" s="54">
        <f t="shared" si="11"/>
        <v>0</v>
      </c>
      <c r="N46" s="77" t="str">
        <f t="shared" si="13"/>
        <v/>
      </c>
      <c r="O46" s="55"/>
      <c r="P46" s="92"/>
      <c r="Q46" s="83"/>
      <c r="R46" s="54">
        <f t="shared" si="2"/>
        <v>0</v>
      </c>
      <c r="S46" s="77" t="str">
        <f t="shared" si="14"/>
        <v/>
      </c>
      <c r="T46" s="55"/>
      <c r="U46" s="92"/>
      <c r="V46" s="83"/>
      <c r="W46" s="54">
        <f t="shared" si="4"/>
        <v>0</v>
      </c>
      <c r="X46" s="77" t="str">
        <f t="shared" si="15"/>
        <v/>
      </c>
      <c r="Y46" s="58"/>
      <c r="Z46" s="92"/>
      <c r="AA46" s="83"/>
      <c r="AB46" s="54">
        <f t="shared" si="6"/>
        <v>0</v>
      </c>
      <c r="AC46" s="77" t="str">
        <f t="shared" si="16"/>
        <v/>
      </c>
      <c r="AD46" s="58"/>
      <c r="AE46" s="92"/>
      <c r="AF46" s="83"/>
      <c r="AG46" s="54">
        <f t="shared" si="8"/>
        <v>0</v>
      </c>
      <c r="AH46" s="77" t="str">
        <f t="shared" si="17"/>
        <v/>
      </c>
      <c r="AI46" s="66"/>
    </row>
    <row r="47" spans="1:35" ht="15.75" customHeight="1">
      <c r="A47" s="33" t="str">
        <f>'Cap-Scores'!B48</f>
        <v>c44</v>
      </c>
      <c r="B47" s="46" t="str">
        <f>'Cap-Scores'!C48</f>
        <v>Nerve/muscle - resin semi-thin</v>
      </c>
      <c r="C47" s="35">
        <f>'Cap-Scores'!E48</f>
        <v>28.415999999999997</v>
      </c>
      <c r="E47" s="70">
        <v>38</v>
      </c>
      <c r="F47" s="92"/>
      <c r="G47" s="83"/>
      <c r="H47" s="56">
        <f t="shared" si="10"/>
        <v>0</v>
      </c>
      <c r="I47" s="77" t="str">
        <f t="shared" si="12"/>
        <v/>
      </c>
      <c r="J47" s="55"/>
      <c r="K47" s="92"/>
      <c r="L47" s="83"/>
      <c r="M47" s="54">
        <f t="shared" si="11"/>
        <v>0</v>
      </c>
      <c r="N47" s="77" t="str">
        <f t="shared" si="13"/>
        <v/>
      </c>
      <c r="O47" s="55"/>
      <c r="P47" s="92"/>
      <c r="Q47" s="83"/>
      <c r="R47" s="54">
        <f t="shared" si="2"/>
        <v>0</v>
      </c>
      <c r="S47" s="77" t="str">
        <f t="shared" si="14"/>
        <v/>
      </c>
      <c r="T47" s="55"/>
      <c r="U47" s="92"/>
      <c r="V47" s="83"/>
      <c r="W47" s="54">
        <f t="shared" si="4"/>
        <v>0</v>
      </c>
      <c r="X47" s="77" t="str">
        <f t="shared" si="15"/>
        <v/>
      </c>
      <c r="Y47" s="58"/>
      <c r="Z47" s="92"/>
      <c r="AA47" s="83"/>
      <c r="AB47" s="54">
        <f t="shared" si="6"/>
        <v>0</v>
      </c>
      <c r="AC47" s="77" t="str">
        <f t="shared" si="16"/>
        <v/>
      </c>
      <c r="AD47" s="58"/>
      <c r="AE47" s="92"/>
      <c r="AF47" s="83"/>
      <c r="AG47" s="54">
        <f t="shared" si="8"/>
        <v>0</v>
      </c>
      <c r="AH47" s="77" t="str">
        <f t="shared" si="17"/>
        <v/>
      </c>
      <c r="AI47" s="66"/>
    </row>
    <row r="48" spans="1:35" ht="15.75" customHeight="1">
      <c r="A48" s="33" t="str">
        <f>'Cap-Scores'!B49</f>
        <v>c45</v>
      </c>
      <c r="B48" s="46" t="str">
        <f>'Cap-Scores'!C49</f>
        <v>Nerve - teased fibre</v>
      </c>
      <c r="C48" s="35">
        <f>'Cap-Scores'!E49</f>
        <v>25.6</v>
      </c>
      <c r="E48" s="70">
        <v>39</v>
      </c>
      <c r="F48" s="92"/>
      <c r="G48" s="83"/>
      <c r="H48" s="56">
        <f t="shared" si="10"/>
        <v>0</v>
      </c>
      <c r="I48" s="77" t="str">
        <f t="shared" si="12"/>
        <v/>
      </c>
      <c r="J48" s="55"/>
      <c r="K48" s="92"/>
      <c r="L48" s="83"/>
      <c r="M48" s="54">
        <f t="shared" si="11"/>
        <v>0</v>
      </c>
      <c r="N48" s="77" t="str">
        <f t="shared" si="13"/>
        <v/>
      </c>
      <c r="O48" s="55"/>
      <c r="P48" s="92"/>
      <c r="Q48" s="83"/>
      <c r="R48" s="54">
        <f t="shared" si="2"/>
        <v>0</v>
      </c>
      <c r="S48" s="77" t="str">
        <f t="shared" si="14"/>
        <v/>
      </c>
      <c r="T48" s="55"/>
      <c r="U48" s="92"/>
      <c r="V48" s="83"/>
      <c r="W48" s="54">
        <f t="shared" si="4"/>
        <v>0</v>
      </c>
      <c r="X48" s="77" t="str">
        <f t="shared" si="15"/>
        <v/>
      </c>
      <c r="Y48" s="58"/>
      <c r="Z48" s="92"/>
      <c r="AA48" s="83"/>
      <c r="AB48" s="54">
        <f t="shared" si="6"/>
        <v>0</v>
      </c>
      <c r="AC48" s="77" t="str">
        <f t="shared" si="16"/>
        <v/>
      </c>
      <c r="AD48" s="58"/>
      <c r="AE48" s="92"/>
      <c r="AF48" s="83"/>
      <c r="AG48" s="54">
        <f t="shared" si="8"/>
        <v>0</v>
      </c>
      <c r="AH48" s="77" t="str">
        <f t="shared" si="17"/>
        <v/>
      </c>
      <c r="AI48" s="66"/>
    </row>
    <row r="49" spans="1:35" ht="15.75" customHeight="1">
      <c r="A49" s="33" t="str">
        <f>'Cap-Scores'!B50</f>
        <v>c46</v>
      </c>
      <c r="B49" s="46" t="str">
        <f>'Cap-Scores'!C50</f>
        <v>Nerve sheath/schwannoma/neurofibroma</v>
      </c>
      <c r="C49" s="35">
        <f>'Cap-Scores'!E50</f>
        <v>30.105600000000003</v>
      </c>
      <c r="E49" s="70">
        <v>40</v>
      </c>
      <c r="F49" s="92"/>
      <c r="G49" s="83"/>
      <c r="H49" s="56">
        <f t="shared" si="10"/>
        <v>0</v>
      </c>
      <c r="I49" s="77" t="str">
        <f t="shared" si="12"/>
        <v/>
      </c>
      <c r="J49" s="55"/>
      <c r="K49" s="92"/>
      <c r="L49" s="83"/>
      <c r="M49" s="54">
        <f t="shared" si="11"/>
        <v>0</v>
      </c>
      <c r="N49" s="77" t="str">
        <f t="shared" si="13"/>
        <v/>
      </c>
      <c r="O49" s="55"/>
      <c r="P49" s="92"/>
      <c r="Q49" s="83"/>
      <c r="R49" s="54">
        <f t="shared" si="2"/>
        <v>0</v>
      </c>
      <c r="S49" s="77" t="str">
        <f t="shared" si="14"/>
        <v/>
      </c>
      <c r="T49" s="55"/>
      <c r="U49" s="92"/>
      <c r="V49" s="83"/>
      <c r="W49" s="54">
        <f t="shared" si="4"/>
        <v>0</v>
      </c>
      <c r="X49" s="77" t="str">
        <f t="shared" si="15"/>
        <v/>
      </c>
      <c r="Y49" s="58"/>
      <c r="Z49" s="92"/>
      <c r="AA49" s="83"/>
      <c r="AB49" s="54">
        <f t="shared" si="6"/>
        <v>0</v>
      </c>
      <c r="AC49" s="77" t="str">
        <f t="shared" si="16"/>
        <v/>
      </c>
      <c r="AD49" s="58"/>
      <c r="AE49" s="92"/>
      <c r="AF49" s="83"/>
      <c r="AG49" s="54">
        <f t="shared" si="8"/>
        <v>0</v>
      </c>
      <c r="AH49" s="77" t="str">
        <f t="shared" si="17"/>
        <v/>
      </c>
      <c r="AI49" s="66"/>
    </row>
    <row r="50" spans="1:35" ht="15.75" customHeight="1">
      <c r="A50" s="33" t="str">
        <f>'Cap-Scores'!B51</f>
        <v>c47</v>
      </c>
      <c r="B50" s="46" t="str">
        <f>'Cap-Scores'!C51</f>
        <v>Neuronal/glioneuronal tumour</v>
      </c>
      <c r="C50" s="35">
        <f>'Cap-Scores'!E51</f>
        <v>90.24</v>
      </c>
      <c r="E50" s="70">
        <v>41</v>
      </c>
      <c r="F50" s="92"/>
      <c r="G50" s="83"/>
      <c r="H50" s="56">
        <f t="shared" si="10"/>
        <v>0</v>
      </c>
      <c r="I50" s="77" t="str">
        <f t="shared" si="12"/>
        <v/>
      </c>
      <c r="J50" s="55"/>
      <c r="K50" s="92"/>
      <c r="L50" s="83"/>
      <c r="M50" s="54">
        <f t="shared" si="11"/>
        <v>0</v>
      </c>
      <c r="N50" s="77" t="str">
        <f t="shared" si="13"/>
        <v/>
      </c>
      <c r="O50" s="55"/>
      <c r="P50" s="92"/>
      <c r="Q50" s="83"/>
      <c r="R50" s="54">
        <f t="shared" si="2"/>
        <v>0</v>
      </c>
      <c r="S50" s="77" t="str">
        <f t="shared" si="14"/>
        <v/>
      </c>
      <c r="T50" s="55"/>
      <c r="U50" s="92"/>
      <c r="V50" s="83"/>
      <c r="W50" s="54">
        <f t="shared" si="4"/>
        <v>0</v>
      </c>
      <c r="X50" s="77" t="str">
        <f t="shared" si="15"/>
        <v/>
      </c>
      <c r="Y50" s="58"/>
      <c r="Z50" s="92"/>
      <c r="AA50" s="83"/>
      <c r="AB50" s="54">
        <f t="shared" si="6"/>
        <v>0</v>
      </c>
      <c r="AC50" s="77" t="str">
        <f t="shared" si="16"/>
        <v/>
      </c>
      <c r="AD50" s="58"/>
      <c r="AE50" s="92"/>
      <c r="AF50" s="83"/>
      <c r="AG50" s="54">
        <f t="shared" si="8"/>
        <v>0</v>
      </c>
      <c r="AH50" s="77" t="str">
        <f t="shared" si="17"/>
        <v/>
      </c>
      <c r="AI50" s="66"/>
    </row>
    <row r="51" spans="1:35" ht="15.75" customHeight="1">
      <c r="A51" s="33" t="str">
        <f>'Cap-Scores'!B52</f>
        <v>c48</v>
      </c>
      <c r="B51" s="46" t="str">
        <f>'Cap-Scores'!C52</f>
        <v>Normal or basic lesion (H&amp;E only)</v>
      </c>
      <c r="C51" s="35">
        <f>'Cap-Scores'!E52</f>
        <v>13.055999999999999</v>
      </c>
      <c r="E51" s="70">
        <v>42</v>
      </c>
      <c r="F51" s="92"/>
      <c r="G51" s="83"/>
      <c r="H51" s="56">
        <f t="shared" si="10"/>
        <v>0</v>
      </c>
      <c r="I51" s="77" t="str">
        <f t="shared" si="12"/>
        <v/>
      </c>
      <c r="J51" s="55"/>
      <c r="K51" s="92"/>
      <c r="L51" s="83"/>
      <c r="M51" s="54">
        <f t="shared" si="11"/>
        <v>0</v>
      </c>
      <c r="N51" s="77" t="str">
        <f t="shared" si="13"/>
        <v/>
      </c>
      <c r="O51" s="55"/>
      <c r="P51" s="92"/>
      <c r="Q51" s="83"/>
      <c r="R51" s="54">
        <f t="shared" si="2"/>
        <v>0</v>
      </c>
      <c r="S51" s="77" t="str">
        <f t="shared" si="14"/>
        <v/>
      </c>
      <c r="T51" s="55"/>
      <c r="U51" s="92"/>
      <c r="V51" s="83"/>
      <c r="W51" s="54">
        <f t="shared" si="4"/>
        <v>0</v>
      </c>
      <c r="X51" s="77" t="str">
        <f t="shared" si="15"/>
        <v/>
      </c>
      <c r="Y51" s="58"/>
      <c r="Z51" s="92"/>
      <c r="AA51" s="83"/>
      <c r="AB51" s="54">
        <f t="shared" si="6"/>
        <v>0</v>
      </c>
      <c r="AC51" s="77" t="str">
        <f t="shared" si="16"/>
        <v/>
      </c>
      <c r="AD51" s="58"/>
      <c r="AE51" s="92"/>
      <c r="AF51" s="83"/>
      <c r="AG51" s="54">
        <f t="shared" si="8"/>
        <v>0</v>
      </c>
      <c r="AH51" s="77" t="str">
        <f t="shared" si="17"/>
        <v/>
      </c>
      <c r="AI51" s="66"/>
    </row>
    <row r="52" spans="1:35" ht="15.75" customHeight="1">
      <c r="A52" s="33" t="str">
        <f>'Cap-Scores'!B53</f>
        <v>c49</v>
      </c>
      <c r="B52" s="46" t="str">
        <f>'Cap-Scores'!C53</f>
        <v>Pineal tumour</v>
      </c>
      <c r="C52" s="35">
        <f>'Cap-Scores'!E53</f>
        <v>99.84</v>
      </c>
      <c r="E52" s="70">
        <v>43</v>
      </c>
      <c r="F52" s="92"/>
      <c r="G52" s="83"/>
      <c r="H52" s="56">
        <f t="shared" si="10"/>
        <v>0</v>
      </c>
      <c r="I52" s="77" t="str">
        <f t="shared" si="12"/>
        <v/>
      </c>
      <c r="J52" s="55"/>
      <c r="K52" s="92"/>
      <c r="L52" s="83"/>
      <c r="M52" s="54">
        <f t="shared" si="11"/>
        <v>0</v>
      </c>
      <c r="N52" s="77" t="str">
        <f t="shared" si="13"/>
        <v/>
      </c>
      <c r="O52" s="55"/>
      <c r="P52" s="92"/>
      <c r="Q52" s="83"/>
      <c r="R52" s="54">
        <f t="shared" si="2"/>
        <v>0</v>
      </c>
      <c r="S52" s="77" t="str">
        <f t="shared" si="14"/>
        <v/>
      </c>
      <c r="T52" s="55"/>
      <c r="U52" s="92"/>
      <c r="V52" s="83"/>
      <c r="W52" s="54">
        <f t="shared" si="4"/>
        <v>0</v>
      </c>
      <c r="X52" s="77" t="str">
        <f t="shared" si="15"/>
        <v/>
      </c>
      <c r="Y52" s="58"/>
      <c r="Z52" s="92"/>
      <c r="AA52" s="83"/>
      <c r="AB52" s="54">
        <f t="shared" si="6"/>
        <v>0</v>
      </c>
      <c r="AC52" s="77" t="str">
        <f t="shared" si="16"/>
        <v/>
      </c>
      <c r="AD52" s="58"/>
      <c r="AE52" s="92"/>
      <c r="AF52" s="83"/>
      <c r="AG52" s="54">
        <f t="shared" si="8"/>
        <v>0</v>
      </c>
      <c r="AH52" s="77" t="str">
        <f t="shared" si="17"/>
        <v/>
      </c>
      <c r="AI52" s="66"/>
    </row>
    <row r="53" spans="1:35" ht="15.75" customHeight="1">
      <c r="A53" s="33" t="str">
        <f>'Cap-Scores'!B54</f>
        <v>c50</v>
      </c>
      <c r="B53" s="46" t="str">
        <f>'Cap-Scores'!C54</f>
        <v>Plasma cell tumour</v>
      </c>
      <c r="C53" s="35">
        <f>'Cap-Scores'!E54</f>
        <v>68.352000000000004</v>
      </c>
      <c r="E53" s="70">
        <v>44</v>
      </c>
      <c r="F53" s="92"/>
      <c r="G53" s="83"/>
      <c r="H53" s="56">
        <f t="shared" si="10"/>
        <v>0</v>
      </c>
      <c r="I53" s="77" t="str">
        <f t="shared" si="12"/>
        <v/>
      </c>
      <c r="J53" s="55"/>
      <c r="K53" s="92"/>
      <c r="L53" s="83"/>
      <c r="M53" s="54">
        <f t="shared" si="11"/>
        <v>0</v>
      </c>
      <c r="N53" s="77" t="str">
        <f t="shared" si="13"/>
        <v/>
      </c>
      <c r="O53" s="55"/>
      <c r="P53" s="92"/>
      <c r="Q53" s="83"/>
      <c r="R53" s="54">
        <f t="shared" si="2"/>
        <v>0</v>
      </c>
      <c r="S53" s="77" t="str">
        <f t="shared" si="14"/>
        <v/>
      </c>
      <c r="T53" s="55"/>
      <c r="U53" s="92"/>
      <c r="V53" s="83"/>
      <c r="W53" s="54">
        <f t="shared" si="4"/>
        <v>0</v>
      </c>
      <c r="X53" s="77" t="str">
        <f t="shared" si="15"/>
        <v/>
      </c>
      <c r="Y53" s="58"/>
      <c r="Z53" s="92"/>
      <c r="AA53" s="83"/>
      <c r="AB53" s="54">
        <f t="shared" si="6"/>
        <v>0</v>
      </c>
      <c r="AC53" s="77" t="str">
        <f t="shared" si="16"/>
        <v/>
      </c>
      <c r="AD53" s="58"/>
      <c r="AE53" s="92"/>
      <c r="AF53" s="83"/>
      <c r="AG53" s="54">
        <f t="shared" si="8"/>
        <v>0</v>
      </c>
      <c r="AH53" s="77" t="str">
        <f t="shared" si="17"/>
        <v/>
      </c>
      <c r="AI53" s="66"/>
    </row>
    <row r="54" spans="1:35" ht="15.75" customHeight="1">
      <c r="A54" s="33" t="str">
        <f>'Cap-Scores'!B55</f>
        <v>c51</v>
      </c>
      <c r="B54" s="46" t="str">
        <f>'Cap-Scores'!C55</f>
        <v>Sarcoma NOS, MPNST</v>
      </c>
      <c r="C54" s="35">
        <f>'Cap-Scores'!E55</f>
        <v>121.34399999999999</v>
      </c>
      <c r="E54" s="70">
        <v>45</v>
      </c>
      <c r="F54" s="92"/>
      <c r="G54" s="83"/>
      <c r="H54" s="56">
        <f t="shared" si="10"/>
        <v>0</v>
      </c>
      <c r="I54" s="77" t="str">
        <f t="shared" si="12"/>
        <v/>
      </c>
      <c r="J54" s="55"/>
      <c r="K54" s="92"/>
      <c r="L54" s="83"/>
      <c r="M54" s="54">
        <f t="shared" si="11"/>
        <v>0</v>
      </c>
      <c r="N54" s="77" t="str">
        <f t="shared" si="13"/>
        <v/>
      </c>
      <c r="O54" s="55"/>
      <c r="P54" s="92"/>
      <c r="Q54" s="83"/>
      <c r="R54" s="54">
        <f t="shared" si="2"/>
        <v>0</v>
      </c>
      <c r="S54" s="77" t="str">
        <f t="shared" si="14"/>
        <v/>
      </c>
      <c r="T54" s="55"/>
      <c r="U54" s="92"/>
      <c r="V54" s="83"/>
      <c r="W54" s="54">
        <f t="shared" si="4"/>
        <v>0</v>
      </c>
      <c r="X54" s="77" t="str">
        <f t="shared" si="15"/>
        <v/>
      </c>
      <c r="Y54" s="58"/>
      <c r="Z54" s="92"/>
      <c r="AA54" s="83"/>
      <c r="AB54" s="54">
        <f t="shared" si="6"/>
        <v>0</v>
      </c>
      <c r="AC54" s="77" t="str">
        <f t="shared" si="16"/>
        <v/>
      </c>
      <c r="AD54" s="58"/>
      <c r="AE54" s="92"/>
      <c r="AF54" s="83"/>
      <c r="AG54" s="54">
        <f t="shared" si="8"/>
        <v>0</v>
      </c>
      <c r="AH54" s="77" t="str">
        <f t="shared" si="17"/>
        <v/>
      </c>
      <c r="AI54" s="66"/>
    </row>
    <row r="55" spans="1:35" ht="15.75" customHeight="1">
      <c r="A55" s="33" t="str">
        <f>'Cap-Scores'!B56</f>
        <v>c52</v>
      </c>
      <c r="B55" s="46" t="str">
        <f>'Cap-Scores'!C56</f>
        <v>Scalp lesion</v>
      </c>
      <c r="C55" s="35">
        <f>'Cap-Scores'!E56</f>
        <v>23.04</v>
      </c>
      <c r="E55" s="70">
        <v>46</v>
      </c>
      <c r="F55" s="92"/>
      <c r="G55" s="83"/>
      <c r="H55" s="56">
        <f t="shared" si="10"/>
        <v>0</v>
      </c>
      <c r="I55" s="77" t="str">
        <f t="shared" si="12"/>
        <v/>
      </c>
      <c r="J55" s="55"/>
      <c r="K55" s="92"/>
      <c r="L55" s="83"/>
      <c r="M55" s="54">
        <f t="shared" si="11"/>
        <v>0</v>
      </c>
      <c r="N55" s="77" t="str">
        <f t="shared" si="13"/>
        <v/>
      </c>
      <c r="O55" s="55"/>
      <c r="P55" s="92"/>
      <c r="Q55" s="83"/>
      <c r="R55" s="54">
        <f t="shared" si="2"/>
        <v>0</v>
      </c>
      <c r="S55" s="77" t="str">
        <f t="shared" si="14"/>
        <v/>
      </c>
      <c r="T55" s="55"/>
      <c r="U55" s="92"/>
      <c r="V55" s="83"/>
      <c r="W55" s="54">
        <f t="shared" si="4"/>
        <v>0</v>
      </c>
      <c r="X55" s="77" t="str">
        <f t="shared" si="15"/>
        <v/>
      </c>
      <c r="Y55" s="58"/>
      <c r="Z55" s="92"/>
      <c r="AA55" s="83"/>
      <c r="AB55" s="54">
        <f t="shared" si="6"/>
        <v>0</v>
      </c>
      <c r="AC55" s="77" t="str">
        <f t="shared" si="16"/>
        <v/>
      </c>
      <c r="AD55" s="58"/>
      <c r="AE55" s="92"/>
      <c r="AF55" s="83"/>
      <c r="AG55" s="54">
        <f t="shared" si="8"/>
        <v>0</v>
      </c>
      <c r="AH55" s="77" t="str">
        <f t="shared" si="17"/>
        <v/>
      </c>
      <c r="AI55" s="66"/>
    </row>
    <row r="56" spans="1:35" ht="15.75" customHeight="1">
      <c r="A56" s="33" t="str">
        <f>'Cap-Scores'!B57</f>
        <v>c53</v>
      </c>
      <c r="B56" s="46" t="str">
        <f>'Cap-Scores'!C57</f>
        <v>Sellar region/sinonasal - other lesion</v>
      </c>
      <c r="C56" s="35">
        <f>'Cap-Scores'!E57</f>
        <v>104.44799999999999</v>
      </c>
      <c r="E56" s="70">
        <v>47</v>
      </c>
      <c r="F56" s="92"/>
      <c r="G56" s="83"/>
      <c r="H56" s="56">
        <f t="shared" si="10"/>
        <v>0</v>
      </c>
      <c r="I56" s="77" t="str">
        <f t="shared" si="12"/>
        <v/>
      </c>
      <c r="J56" s="55"/>
      <c r="K56" s="92"/>
      <c r="L56" s="83"/>
      <c r="M56" s="54">
        <f t="shared" si="11"/>
        <v>0</v>
      </c>
      <c r="N56" s="77" t="str">
        <f t="shared" si="13"/>
        <v/>
      </c>
      <c r="O56" s="55"/>
      <c r="P56" s="92"/>
      <c r="Q56" s="83"/>
      <c r="R56" s="54">
        <f t="shared" si="2"/>
        <v>0</v>
      </c>
      <c r="S56" s="77" t="str">
        <f t="shared" si="14"/>
        <v/>
      </c>
      <c r="T56" s="55"/>
      <c r="U56" s="92"/>
      <c r="V56" s="83"/>
      <c r="W56" s="54">
        <f t="shared" si="4"/>
        <v>0</v>
      </c>
      <c r="X56" s="77" t="str">
        <f t="shared" si="15"/>
        <v/>
      </c>
      <c r="Y56" s="58"/>
      <c r="Z56" s="92"/>
      <c r="AA56" s="83"/>
      <c r="AB56" s="54">
        <f t="shared" si="6"/>
        <v>0</v>
      </c>
      <c r="AC56" s="77" t="str">
        <f t="shared" si="16"/>
        <v/>
      </c>
      <c r="AD56" s="58"/>
      <c r="AE56" s="92"/>
      <c r="AF56" s="83"/>
      <c r="AG56" s="54">
        <f t="shared" si="8"/>
        <v>0</v>
      </c>
      <c r="AH56" s="77" t="str">
        <f t="shared" si="17"/>
        <v/>
      </c>
      <c r="AI56" s="66"/>
    </row>
    <row r="57" spans="1:35" ht="15.75" customHeight="1">
      <c r="A57" s="33" t="str">
        <f>'Cap-Scores'!B58</f>
        <v>c54</v>
      </c>
      <c r="B57" s="46" t="str">
        <f>'Cap-Scores'!C58</f>
        <v>Sellar region - craniopharyngioma</v>
      </c>
      <c r="C57" s="35">
        <f>'Cap-Scores'!E58</f>
        <v>35.327999999999996</v>
      </c>
      <c r="E57" s="70">
        <v>48</v>
      </c>
      <c r="F57" s="92"/>
      <c r="G57" s="83"/>
      <c r="H57" s="56">
        <f t="shared" si="10"/>
        <v>0</v>
      </c>
      <c r="I57" s="77" t="str">
        <f t="shared" si="12"/>
        <v/>
      </c>
      <c r="J57" s="55"/>
      <c r="K57" s="92"/>
      <c r="L57" s="83"/>
      <c r="M57" s="54">
        <f t="shared" si="11"/>
        <v>0</v>
      </c>
      <c r="N57" s="77" t="str">
        <f t="shared" si="13"/>
        <v/>
      </c>
      <c r="O57" s="55"/>
      <c r="P57" s="92"/>
      <c r="Q57" s="83"/>
      <c r="R57" s="54">
        <f t="shared" si="2"/>
        <v>0</v>
      </c>
      <c r="S57" s="77" t="str">
        <f t="shared" si="14"/>
        <v/>
      </c>
      <c r="T57" s="55"/>
      <c r="U57" s="92"/>
      <c r="V57" s="83"/>
      <c r="W57" s="54">
        <f t="shared" si="4"/>
        <v>0</v>
      </c>
      <c r="X57" s="77" t="str">
        <f t="shared" si="15"/>
        <v/>
      </c>
      <c r="Y57" s="58"/>
      <c r="Z57" s="92"/>
      <c r="AA57" s="83"/>
      <c r="AB57" s="54">
        <f t="shared" si="6"/>
        <v>0</v>
      </c>
      <c r="AC57" s="77" t="str">
        <f t="shared" si="16"/>
        <v/>
      </c>
      <c r="AD57" s="58"/>
      <c r="AE57" s="92"/>
      <c r="AF57" s="83"/>
      <c r="AG57" s="54">
        <f t="shared" si="8"/>
        <v>0</v>
      </c>
      <c r="AH57" s="77" t="str">
        <f t="shared" si="17"/>
        <v/>
      </c>
      <c r="AI57" s="66"/>
    </row>
    <row r="58" spans="1:35" ht="15.75" customHeight="1">
      <c r="A58" s="33" t="str">
        <f>'Cap-Scores'!B59</f>
        <v>c55</v>
      </c>
      <c r="B58" s="46" t="str">
        <f>'Cap-Scores'!C59</f>
        <v>Sellar region - pituitary tumour</v>
      </c>
      <c r="C58" s="35">
        <f>'Cap-Scores'!E59</f>
        <v>122.18181818181817</v>
      </c>
      <c r="E58" s="70">
        <v>49</v>
      </c>
      <c r="F58" s="92"/>
      <c r="G58" s="83"/>
      <c r="H58" s="56">
        <f t="shared" si="10"/>
        <v>0</v>
      </c>
      <c r="I58" s="77" t="str">
        <f t="shared" si="12"/>
        <v/>
      </c>
      <c r="J58" s="55"/>
      <c r="K58" s="92"/>
      <c r="L58" s="83"/>
      <c r="M58" s="54">
        <f t="shared" si="11"/>
        <v>0</v>
      </c>
      <c r="N58" s="77" t="str">
        <f t="shared" si="13"/>
        <v/>
      </c>
      <c r="O58" s="55"/>
      <c r="P58" s="92"/>
      <c r="Q58" s="83"/>
      <c r="R58" s="54">
        <f t="shared" si="2"/>
        <v>0</v>
      </c>
      <c r="S58" s="77" t="str">
        <f t="shared" si="14"/>
        <v/>
      </c>
      <c r="T58" s="55"/>
      <c r="U58" s="92"/>
      <c r="V58" s="83"/>
      <c r="W58" s="54">
        <f t="shared" si="4"/>
        <v>0</v>
      </c>
      <c r="X58" s="77" t="str">
        <f t="shared" si="15"/>
        <v/>
      </c>
      <c r="Y58" s="58"/>
      <c r="Z58" s="92"/>
      <c r="AA58" s="83"/>
      <c r="AB58" s="54">
        <f t="shared" si="6"/>
        <v>0</v>
      </c>
      <c r="AC58" s="77" t="str">
        <f t="shared" si="16"/>
        <v/>
      </c>
      <c r="AD58" s="58"/>
      <c r="AE58" s="92"/>
      <c r="AF58" s="83"/>
      <c r="AG58" s="54">
        <f t="shared" si="8"/>
        <v>0</v>
      </c>
      <c r="AH58" s="77" t="str">
        <f t="shared" si="17"/>
        <v/>
      </c>
      <c r="AI58" s="66"/>
    </row>
    <row r="59" spans="1:35" ht="15.75" customHeight="1">
      <c r="A59" s="33" t="str">
        <f>'Cap-Scores'!B60</f>
        <v>c56</v>
      </c>
      <c r="B59" s="46" t="str">
        <f>'Cap-Scores'!C60</f>
        <v>Temporal artery biopsy</v>
      </c>
      <c r="C59" s="35">
        <f>'Cap-Scores'!E60</f>
        <v>43.007999999999996</v>
      </c>
      <c r="E59" s="70">
        <v>50</v>
      </c>
      <c r="F59" s="92"/>
      <c r="G59" s="83"/>
      <c r="H59" s="56">
        <f t="shared" si="10"/>
        <v>0</v>
      </c>
      <c r="I59" s="77" t="str">
        <f t="shared" si="12"/>
        <v/>
      </c>
      <c r="J59" s="55"/>
      <c r="K59" s="92"/>
      <c r="L59" s="83"/>
      <c r="M59" s="54">
        <f t="shared" si="11"/>
        <v>0</v>
      </c>
      <c r="N59" s="77" t="str">
        <f t="shared" si="13"/>
        <v/>
      </c>
      <c r="O59" s="55"/>
      <c r="P59" s="92"/>
      <c r="Q59" s="83"/>
      <c r="R59" s="54">
        <f t="shared" si="2"/>
        <v>0</v>
      </c>
      <c r="S59" s="77" t="str">
        <f t="shared" si="14"/>
        <v/>
      </c>
      <c r="T59" s="55"/>
      <c r="U59" s="92"/>
      <c r="V59" s="83"/>
      <c r="W59" s="54">
        <f t="shared" si="4"/>
        <v>0</v>
      </c>
      <c r="X59" s="77" t="str">
        <f t="shared" si="15"/>
        <v/>
      </c>
      <c r="Y59" s="58"/>
      <c r="Z59" s="92"/>
      <c r="AA59" s="83"/>
      <c r="AB59" s="54">
        <f t="shared" si="6"/>
        <v>0</v>
      </c>
      <c r="AC59" s="77" t="str">
        <f t="shared" si="16"/>
        <v/>
      </c>
      <c r="AD59" s="58"/>
      <c r="AE59" s="92"/>
      <c r="AF59" s="83"/>
      <c r="AG59" s="54">
        <f t="shared" si="8"/>
        <v>0</v>
      </c>
      <c r="AH59" s="77" t="str">
        <f t="shared" si="17"/>
        <v/>
      </c>
      <c r="AI59" s="66"/>
    </row>
    <row r="60" spans="1:35" ht="15.75" customHeight="1">
      <c r="A60" s="33" t="str">
        <f>'Cap-Scores'!B61</f>
        <v>c57</v>
      </c>
      <c r="B60" s="46" t="str">
        <f>'Cap-Scores'!C61</f>
        <v>Vascular malformation</v>
      </c>
      <c r="C60" s="35">
        <f>'Cap-Scores'!E61</f>
        <v>44.543999999999997</v>
      </c>
      <c r="E60" s="70">
        <v>51</v>
      </c>
      <c r="F60" s="92"/>
      <c r="G60" s="83"/>
      <c r="H60" s="56">
        <f t="shared" si="10"/>
        <v>0</v>
      </c>
      <c r="I60" s="77" t="str">
        <f t="shared" si="12"/>
        <v/>
      </c>
      <c r="J60" s="55"/>
      <c r="K60" s="92"/>
      <c r="L60" s="83"/>
      <c r="M60" s="54">
        <f t="shared" si="11"/>
        <v>0</v>
      </c>
      <c r="N60" s="77" t="str">
        <f t="shared" si="13"/>
        <v/>
      </c>
      <c r="O60" s="55"/>
      <c r="P60" s="92"/>
      <c r="Q60" s="83"/>
      <c r="R60" s="54">
        <f t="shared" si="2"/>
        <v>0</v>
      </c>
      <c r="S60" s="77" t="str">
        <f t="shared" si="14"/>
        <v/>
      </c>
      <c r="T60" s="55"/>
      <c r="U60" s="92"/>
      <c r="V60" s="83"/>
      <c r="W60" s="54">
        <f t="shared" si="4"/>
        <v>0</v>
      </c>
      <c r="X60" s="77" t="str">
        <f t="shared" si="15"/>
        <v/>
      </c>
      <c r="Y60" s="58"/>
      <c r="Z60" s="92"/>
      <c r="AA60" s="83"/>
      <c r="AB60" s="54">
        <f t="shared" si="6"/>
        <v>0</v>
      </c>
      <c r="AC60" s="77" t="str">
        <f t="shared" si="16"/>
        <v/>
      </c>
      <c r="AD60" s="58"/>
      <c r="AE60" s="92"/>
      <c r="AF60" s="83"/>
      <c r="AG60" s="54">
        <f t="shared" si="8"/>
        <v>0</v>
      </c>
      <c r="AH60" s="77" t="str">
        <f t="shared" si="17"/>
        <v/>
      </c>
      <c r="AI60" s="66"/>
    </row>
    <row r="61" spans="1:35" ht="15.75" customHeight="1">
      <c r="A61" s="33" t="str">
        <f>'Cap-Scores'!B62</f>
        <v>c58</v>
      </c>
      <c r="B61" s="46" t="str">
        <f>'Cap-Scores'!C62</f>
        <v>Vertebral disc</v>
      </c>
      <c r="C61" s="35">
        <f>'Cap-Scores'!E62</f>
        <v>33.792000000000002</v>
      </c>
      <c r="E61" s="70">
        <v>52</v>
      </c>
      <c r="F61" s="92"/>
      <c r="G61" s="83"/>
      <c r="H61" s="56">
        <f t="shared" si="10"/>
        <v>0</v>
      </c>
      <c r="I61" s="77" t="str">
        <f t="shared" si="12"/>
        <v/>
      </c>
      <c r="J61" s="55"/>
      <c r="K61" s="92"/>
      <c r="L61" s="83"/>
      <c r="M61" s="54">
        <f t="shared" si="11"/>
        <v>0</v>
      </c>
      <c r="N61" s="77" t="str">
        <f t="shared" si="13"/>
        <v/>
      </c>
      <c r="O61" s="55"/>
      <c r="P61" s="92"/>
      <c r="Q61" s="83"/>
      <c r="R61" s="54">
        <f t="shared" si="2"/>
        <v>0</v>
      </c>
      <c r="S61" s="77" t="str">
        <f t="shared" si="14"/>
        <v/>
      </c>
      <c r="T61" s="55"/>
      <c r="U61" s="92"/>
      <c r="V61" s="83"/>
      <c r="W61" s="54">
        <f t="shared" si="4"/>
        <v>0</v>
      </c>
      <c r="X61" s="77" t="str">
        <f t="shared" si="15"/>
        <v/>
      </c>
      <c r="Y61" s="58"/>
      <c r="Z61" s="92"/>
      <c r="AA61" s="83"/>
      <c r="AB61" s="54">
        <f t="shared" si="6"/>
        <v>0</v>
      </c>
      <c r="AC61" s="77" t="str">
        <f t="shared" si="16"/>
        <v/>
      </c>
      <c r="AD61" s="58"/>
      <c r="AE61" s="92"/>
      <c r="AF61" s="83"/>
      <c r="AG61" s="54">
        <f t="shared" si="8"/>
        <v>0</v>
      </c>
      <c r="AH61" s="77" t="str">
        <f t="shared" si="17"/>
        <v/>
      </c>
      <c r="AI61" s="66"/>
    </row>
    <row r="62" spans="1:35" ht="15.75" customHeight="1">
      <c r="A62" s="33" t="str">
        <f>'Cap-Scores'!B63</f>
        <v>c59</v>
      </c>
      <c r="B62" s="46" t="str">
        <f>'Cap-Scores'!C63</f>
        <v>Add case type &amp; slide count here</v>
      </c>
      <c r="C62" s="35">
        <f>'Cap-Scores'!E63</f>
        <v>7.68</v>
      </c>
      <c r="E62" s="70">
        <v>53</v>
      </c>
      <c r="F62" s="92"/>
      <c r="G62" s="83"/>
      <c r="H62" s="56">
        <f t="shared" si="10"/>
        <v>0</v>
      </c>
      <c r="I62" s="77" t="str">
        <f t="shared" si="12"/>
        <v/>
      </c>
      <c r="J62" s="55"/>
      <c r="K62" s="92"/>
      <c r="L62" s="83"/>
      <c r="M62" s="54">
        <f t="shared" si="11"/>
        <v>0</v>
      </c>
      <c r="N62" s="77" t="str">
        <f t="shared" si="13"/>
        <v/>
      </c>
      <c r="O62" s="55"/>
      <c r="P62" s="92"/>
      <c r="Q62" s="83"/>
      <c r="R62" s="54">
        <f t="shared" si="2"/>
        <v>0</v>
      </c>
      <c r="S62" s="77" t="str">
        <f t="shared" si="14"/>
        <v/>
      </c>
      <c r="T62" s="55"/>
      <c r="U62" s="92"/>
      <c r="V62" s="83"/>
      <c r="W62" s="54">
        <f t="shared" si="4"/>
        <v>0</v>
      </c>
      <c r="X62" s="77" t="str">
        <f t="shared" si="15"/>
        <v/>
      </c>
      <c r="Y62" s="58"/>
      <c r="Z62" s="92"/>
      <c r="AA62" s="83"/>
      <c r="AB62" s="54">
        <f t="shared" si="6"/>
        <v>0</v>
      </c>
      <c r="AC62" s="77" t="str">
        <f t="shared" si="16"/>
        <v/>
      </c>
      <c r="AD62" s="58"/>
      <c r="AE62" s="92"/>
      <c r="AF62" s="83"/>
      <c r="AG62" s="54">
        <f t="shared" si="8"/>
        <v>0</v>
      </c>
      <c r="AH62" s="77" t="str">
        <f t="shared" si="17"/>
        <v/>
      </c>
      <c r="AI62" s="66"/>
    </row>
    <row r="63" spans="1:35" ht="15.75" customHeight="1">
      <c r="A63" s="33" t="str">
        <f>'Cap-Scores'!B64</f>
        <v>c60</v>
      </c>
      <c r="B63" s="46" t="str">
        <f>'Cap-Scores'!C64</f>
        <v>Add case type &amp; slide count here</v>
      </c>
      <c r="C63" s="35">
        <f>'Cap-Scores'!E64</f>
        <v>7.68</v>
      </c>
      <c r="E63" s="70">
        <v>54</v>
      </c>
      <c r="F63" s="92"/>
      <c r="G63" s="83"/>
      <c r="H63" s="56">
        <f t="shared" si="10"/>
        <v>0</v>
      </c>
      <c r="I63" s="77" t="str">
        <f t="shared" si="12"/>
        <v/>
      </c>
      <c r="J63" s="55"/>
      <c r="K63" s="92"/>
      <c r="L63" s="83"/>
      <c r="M63" s="54">
        <f t="shared" si="11"/>
        <v>0</v>
      </c>
      <c r="N63" s="77" t="str">
        <f t="shared" si="13"/>
        <v/>
      </c>
      <c r="O63" s="55"/>
      <c r="P63" s="92"/>
      <c r="Q63" s="83"/>
      <c r="R63" s="54">
        <f t="shared" si="2"/>
        <v>0</v>
      </c>
      <c r="S63" s="77" t="str">
        <f t="shared" si="14"/>
        <v/>
      </c>
      <c r="T63" s="55"/>
      <c r="U63" s="92"/>
      <c r="V63" s="83"/>
      <c r="W63" s="54">
        <f t="shared" si="4"/>
        <v>0</v>
      </c>
      <c r="X63" s="77" t="str">
        <f t="shared" si="15"/>
        <v/>
      </c>
      <c r="Y63" s="58"/>
      <c r="Z63" s="92"/>
      <c r="AA63" s="83"/>
      <c r="AB63" s="54">
        <f t="shared" si="6"/>
        <v>0</v>
      </c>
      <c r="AC63" s="77" t="str">
        <f t="shared" si="16"/>
        <v/>
      </c>
      <c r="AD63" s="58"/>
      <c r="AE63" s="92"/>
      <c r="AF63" s="83"/>
      <c r="AG63" s="54">
        <f t="shared" si="8"/>
        <v>0</v>
      </c>
      <c r="AH63" s="77" t="str">
        <f t="shared" si="17"/>
        <v/>
      </c>
      <c r="AI63" s="66"/>
    </row>
    <row r="64" spans="1:35" ht="15.75" customHeight="1">
      <c r="A64" s="33" t="str">
        <f>'Cap-Scores'!B65</f>
        <v>c61</v>
      </c>
      <c r="B64" s="46" t="str">
        <f>'Cap-Scores'!C65</f>
        <v>Add case type &amp; slide count here</v>
      </c>
      <c r="C64" s="35">
        <f>'Cap-Scores'!E65</f>
        <v>7.68</v>
      </c>
      <c r="E64" s="70">
        <v>55</v>
      </c>
      <c r="F64" s="92"/>
      <c r="G64" s="83"/>
      <c r="H64" s="56">
        <f t="shared" si="10"/>
        <v>0</v>
      </c>
      <c r="I64" s="77" t="str">
        <f t="shared" si="12"/>
        <v/>
      </c>
      <c r="J64" s="55"/>
      <c r="K64" s="92"/>
      <c r="L64" s="83"/>
      <c r="M64" s="54">
        <f t="shared" si="11"/>
        <v>0</v>
      </c>
      <c r="N64" s="77" t="str">
        <f t="shared" si="13"/>
        <v/>
      </c>
      <c r="O64" s="55"/>
      <c r="P64" s="92"/>
      <c r="Q64" s="83"/>
      <c r="R64" s="54">
        <f t="shared" si="2"/>
        <v>0</v>
      </c>
      <c r="S64" s="77" t="str">
        <f t="shared" si="14"/>
        <v/>
      </c>
      <c r="T64" s="55"/>
      <c r="U64" s="92"/>
      <c r="V64" s="83"/>
      <c r="W64" s="54">
        <f t="shared" si="4"/>
        <v>0</v>
      </c>
      <c r="X64" s="77" t="str">
        <f t="shared" si="15"/>
        <v/>
      </c>
      <c r="Y64" s="58"/>
      <c r="Z64" s="92"/>
      <c r="AA64" s="83"/>
      <c r="AB64" s="54">
        <f t="shared" si="6"/>
        <v>0</v>
      </c>
      <c r="AC64" s="77" t="str">
        <f t="shared" si="16"/>
        <v/>
      </c>
      <c r="AD64" s="58"/>
      <c r="AE64" s="92"/>
      <c r="AF64" s="83"/>
      <c r="AG64" s="54">
        <f t="shared" si="8"/>
        <v>0</v>
      </c>
      <c r="AH64" s="77" t="str">
        <f t="shared" si="17"/>
        <v/>
      </c>
      <c r="AI64" s="66"/>
    </row>
    <row r="65" spans="1:35" ht="15.75" customHeight="1">
      <c r="A65" s="33" t="str">
        <f>'Cap-Scores'!B66</f>
        <v>c62</v>
      </c>
      <c r="B65" s="46" t="str">
        <f>'Cap-Scores'!C66</f>
        <v>Add case type &amp; slide count here</v>
      </c>
      <c r="C65" s="35">
        <f>'Cap-Scores'!E66</f>
        <v>7.68</v>
      </c>
      <c r="E65" s="70">
        <v>56</v>
      </c>
      <c r="F65" s="92"/>
      <c r="G65" s="83"/>
      <c r="H65" s="56">
        <f t="shared" si="10"/>
        <v>0</v>
      </c>
      <c r="I65" s="77" t="str">
        <f t="shared" si="12"/>
        <v/>
      </c>
      <c r="J65" s="55"/>
      <c r="K65" s="92"/>
      <c r="L65" s="83"/>
      <c r="M65" s="54">
        <f t="shared" si="11"/>
        <v>0</v>
      </c>
      <c r="N65" s="77" t="str">
        <f t="shared" si="13"/>
        <v/>
      </c>
      <c r="O65" s="55"/>
      <c r="P65" s="92"/>
      <c r="Q65" s="83"/>
      <c r="R65" s="54">
        <f t="shared" si="2"/>
        <v>0</v>
      </c>
      <c r="S65" s="77" t="str">
        <f t="shared" si="14"/>
        <v/>
      </c>
      <c r="T65" s="55"/>
      <c r="U65" s="92"/>
      <c r="V65" s="83"/>
      <c r="W65" s="54">
        <f t="shared" si="4"/>
        <v>0</v>
      </c>
      <c r="X65" s="77" t="str">
        <f t="shared" si="15"/>
        <v/>
      </c>
      <c r="Y65" s="58"/>
      <c r="Z65" s="92"/>
      <c r="AA65" s="83"/>
      <c r="AB65" s="54">
        <f t="shared" si="6"/>
        <v>0</v>
      </c>
      <c r="AC65" s="77" t="str">
        <f t="shared" si="16"/>
        <v/>
      </c>
      <c r="AD65" s="58"/>
      <c r="AE65" s="92"/>
      <c r="AF65" s="83"/>
      <c r="AG65" s="54">
        <f t="shared" si="8"/>
        <v>0</v>
      </c>
      <c r="AH65" s="77" t="str">
        <f t="shared" si="17"/>
        <v/>
      </c>
      <c r="AI65" s="66"/>
    </row>
    <row r="66" spans="1:35" ht="15.75" customHeight="1">
      <c r="A66" s="33" t="str">
        <f>'Cap-Scores'!B67</f>
        <v>c63</v>
      </c>
      <c r="B66" s="46" t="str">
        <f>'Cap-Scores'!C67</f>
        <v>Add case type &amp; slide count here</v>
      </c>
      <c r="C66" s="35">
        <f>'Cap-Scores'!E67</f>
        <v>7.68</v>
      </c>
      <c r="E66" s="70">
        <v>57</v>
      </c>
      <c r="F66" s="92"/>
      <c r="G66" s="83"/>
      <c r="H66" s="56">
        <f t="shared" si="10"/>
        <v>0</v>
      </c>
      <c r="I66" s="77" t="str">
        <f t="shared" si="12"/>
        <v/>
      </c>
      <c r="J66" s="55"/>
      <c r="K66" s="92"/>
      <c r="L66" s="83"/>
      <c r="M66" s="54">
        <f t="shared" si="11"/>
        <v>0</v>
      </c>
      <c r="N66" s="77" t="str">
        <f t="shared" si="13"/>
        <v/>
      </c>
      <c r="O66" s="55"/>
      <c r="P66" s="92"/>
      <c r="Q66" s="83"/>
      <c r="R66" s="54">
        <f t="shared" si="2"/>
        <v>0</v>
      </c>
      <c r="S66" s="77" t="str">
        <f t="shared" si="14"/>
        <v/>
      </c>
      <c r="T66" s="55"/>
      <c r="U66" s="92"/>
      <c r="V66" s="83"/>
      <c r="W66" s="54">
        <f t="shared" si="4"/>
        <v>0</v>
      </c>
      <c r="X66" s="77" t="str">
        <f t="shared" si="15"/>
        <v/>
      </c>
      <c r="Y66" s="58"/>
      <c r="Z66" s="92"/>
      <c r="AA66" s="83"/>
      <c r="AB66" s="54">
        <f t="shared" si="6"/>
        <v>0</v>
      </c>
      <c r="AC66" s="77" t="str">
        <f t="shared" si="16"/>
        <v/>
      </c>
      <c r="AD66" s="58"/>
      <c r="AE66" s="92"/>
      <c r="AF66" s="83"/>
      <c r="AG66" s="54">
        <f t="shared" si="8"/>
        <v>0</v>
      </c>
      <c r="AH66" s="77" t="str">
        <f t="shared" si="17"/>
        <v/>
      </c>
      <c r="AI66" s="66"/>
    </row>
    <row r="67" spans="1:35" ht="15.75" customHeight="1">
      <c r="A67" s="33" t="str">
        <f>'Cap-Scores'!B68</f>
        <v>c64</v>
      </c>
      <c r="B67" s="46" t="str">
        <f>'Cap-Scores'!C68</f>
        <v>Add case type &amp; slide count here</v>
      </c>
      <c r="C67" s="35">
        <f>'Cap-Scores'!E68</f>
        <v>7.68</v>
      </c>
      <c r="E67" s="70">
        <v>58</v>
      </c>
      <c r="F67" s="92"/>
      <c r="G67" s="83"/>
      <c r="H67" s="56">
        <f t="shared" si="10"/>
        <v>0</v>
      </c>
      <c r="I67" s="77" t="str">
        <f t="shared" si="12"/>
        <v/>
      </c>
      <c r="J67" s="55"/>
      <c r="K67" s="92"/>
      <c r="L67" s="83"/>
      <c r="M67" s="54">
        <f t="shared" si="11"/>
        <v>0</v>
      </c>
      <c r="N67" s="77" t="str">
        <f t="shared" si="13"/>
        <v/>
      </c>
      <c r="O67" s="55"/>
      <c r="P67" s="92"/>
      <c r="Q67" s="83"/>
      <c r="R67" s="54">
        <f t="shared" si="2"/>
        <v>0</v>
      </c>
      <c r="S67" s="77" t="str">
        <f t="shared" si="14"/>
        <v/>
      </c>
      <c r="T67" s="55"/>
      <c r="U67" s="92"/>
      <c r="V67" s="83"/>
      <c r="W67" s="54">
        <f t="shared" si="4"/>
        <v>0</v>
      </c>
      <c r="X67" s="77" t="str">
        <f t="shared" si="15"/>
        <v/>
      </c>
      <c r="Y67" s="58"/>
      <c r="Z67" s="92"/>
      <c r="AA67" s="83"/>
      <c r="AB67" s="54">
        <f t="shared" si="6"/>
        <v>0</v>
      </c>
      <c r="AC67" s="77" t="str">
        <f t="shared" si="16"/>
        <v/>
      </c>
      <c r="AD67" s="58"/>
      <c r="AE67" s="92"/>
      <c r="AF67" s="83"/>
      <c r="AG67" s="54">
        <f t="shared" si="8"/>
        <v>0</v>
      </c>
      <c r="AH67" s="77" t="str">
        <f t="shared" si="17"/>
        <v/>
      </c>
      <c r="AI67" s="66"/>
    </row>
    <row r="68" spans="1:35" ht="15.75" customHeight="1">
      <c r="A68" s="33" t="str">
        <f>'Cap-Scores'!B69</f>
        <v>c65</v>
      </c>
      <c r="B68" s="46" t="str">
        <f>'Cap-Scores'!C69</f>
        <v>Add case type &amp; slide count here</v>
      </c>
      <c r="C68" s="35">
        <f>'Cap-Scores'!E69</f>
        <v>7.68</v>
      </c>
      <c r="E68" s="70">
        <v>59</v>
      </c>
      <c r="F68" s="92"/>
      <c r="G68" s="83"/>
      <c r="H68" s="56">
        <f t="shared" si="10"/>
        <v>0</v>
      </c>
      <c r="I68" s="77" t="str">
        <f t="shared" si="12"/>
        <v/>
      </c>
      <c r="J68" s="55"/>
      <c r="K68" s="92"/>
      <c r="L68" s="83"/>
      <c r="M68" s="54">
        <f t="shared" si="11"/>
        <v>0</v>
      </c>
      <c r="N68" s="77" t="str">
        <f t="shared" si="13"/>
        <v/>
      </c>
      <c r="O68" s="55"/>
      <c r="P68" s="92"/>
      <c r="Q68" s="83"/>
      <c r="R68" s="54">
        <f t="shared" si="2"/>
        <v>0</v>
      </c>
      <c r="S68" s="77" t="str">
        <f t="shared" si="14"/>
        <v/>
      </c>
      <c r="T68" s="55"/>
      <c r="U68" s="92"/>
      <c r="V68" s="83"/>
      <c r="W68" s="54">
        <f t="shared" si="4"/>
        <v>0</v>
      </c>
      <c r="X68" s="77" t="str">
        <f t="shared" si="15"/>
        <v/>
      </c>
      <c r="Y68" s="58"/>
      <c r="Z68" s="92"/>
      <c r="AA68" s="83"/>
      <c r="AB68" s="54">
        <f t="shared" si="6"/>
        <v>0</v>
      </c>
      <c r="AC68" s="77" t="str">
        <f t="shared" si="16"/>
        <v/>
      </c>
      <c r="AD68" s="58"/>
      <c r="AE68" s="92"/>
      <c r="AF68" s="83"/>
      <c r="AG68" s="54">
        <f t="shared" si="8"/>
        <v>0</v>
      </c>
      <c r="AH68" s="77" t="str">
        <f t="shared" si="17"/>
        <v/>
      </c>
      <c r="AI68" s="66"/>
    </row>
    <row r="69" spans="1:35" ht="15.75" customHeight="1">
      <c r="A69" s="33" t="str">
        <f>'Cap-Scores'!B70</f>
        <v>c66</v>
      </c>
      <c r="B69" s="46" t="str">
        <f>'Cap-Scores'!C70</f>
        <v>Add case type &amp; slide count here</v>
      </c>
      <c r="C69" s="35">
        <f>'Cap-Scores'!E70</f>
        <v>7.68</v>
      </c>
      <c r="E69" s="70">
        <v>60</v>
      </c>
      <c r="F69" s="92"/>
      <c r="G69" s="83"/>
      <c r="H69" s="56">
        <f t="shared" si="10"/>
        <v>0</v>
      </c>
      <c r="I69" s="77" t="str">
        <f t="shared" si="12"/>
        <v/>
      </c>
      <c r="J69" s="55"/>
      <c r="K69" s="92"/>
      <c r="L69" s="83"/>
      <c r="M69" s="54">
        <f t="shared" si="11"/>
        <v>0</v>
      </c>
      <c r="N69" s="77" t="str">
        <f t="shared" si="13"/>
        <v/>
      </c>
      <c r="O69" s="55"/>
      <c r="P69" s="92"/>
      <c r="Q69" s="83"/>
      <c r="R69" s="54">
        <f t="shared" si="2"/>
        <v>0</v>
      </c>
      <c r="S69" s="77" t="str">
        <f t="shared" si="14"/>
        <v/>
      </c>
      <c r="T69" s="55"/>
      <c r="U69" s="92"/>
      <c r="V69" s="83"/>
      <c r="W69" s="54">
        <f t="shared" si="4"/>
        <v>0</v>
      </c>
      <c r="X69" s="77" t="str">
        <f t="shared" si="15"/>
        <v/>
      </c>
      <c r="Y69" s="58"/>
      <c r="Z69" s="92"/>
      <c r="AA69" s="83"/>
      <c r="AB69" s="54">
        <f t="shared" si="6"/>
        <v>0</v>
      </c>
      <c r="AC69" s="77" t="str">
        <f t="shared" si="16"/>
        <v/>
      </c>
      <c r="AD69" s="58"/>
      <c r="AE69" s="92"/>
      <c r="AF69" s="83"/>
      <c r="AG69" s="54">
        <f t="shared" si="8"/>
        <v>0</v>
      </c>
      <c r="AH69" s="77" t="str">
        <f t="shared" si="17"/>
        <v/>
      </c>
      <c r="AI69" s="66"/>
    </row>
    <row r="70" spans="1:35" ht="15.75" customHeight="1">
      <c r="A70" s="33" t="str">
        <f>'Cap-Scores'!B71</f>
        <v>c67</v>
      </c>
      <c r="B70" s="46" t="str">
        <f>'Cap-Scores'!C71</f>
        <v>Add case type &amp; slide count here</v>
      </c>
      <c r="C70" s="35">
        <f>'Cap-Scores'!E71</f>
        <v>7.68</v>
      </c>
      <c r="E70" s="70">
        <v>61</v>
      </c>
      <c r="F70" s="92"/>
      <c r="G70" s="83"/>
      <c r="H70" s="56">
        <f t="shared" si="10"/>
        <v>0</v>
      </c>
      <c r="I70" s="77" t="str">
        <f t="shared" si="12"/>
        <v/>
      </c>
      <c r="J70" s="55"/>
      <c r="K70" s="92"/>
      <c r="L70" s="83"/>
      <c r="M70" s="54">
        <f t="shared" si="11"/>
        <v>0</v>
      </c>
      <c r="N70" s="77" t="str">
        <f t="shared" si="13"/>
        <v/>
      </c>
      <c r="O70" s="55"/>
      <c r="P70" s="92"/>
      <c r="Q70" s="83"/>
      <c r="R70" s="54">
        <f t="shared" si="2"/>
        <v>0</v>
      </c>
      <c r="S70" s="77" t="str">
        <f t="shared" si="14"/>
        <v/>
      </c>
      <c r="T70" s="55"/>
      <c r="U70" s="92"/>
      <c r="V70" s="83"/>
      <c r="W70" s="54">
        <f t="shared" si="4"/>
        <v>0</v>
      </c>
      <c r="X70" s="77" t="str">
        <f t="shared" si="15"/>
        <v/>
      </c>
      <c r="Y70" s="58"/>
      <c r="Z70" s="92"/>
      <c r="AA70" s="83"/>
      <c r="AB70" s="54">
        <f t="shared" si="6"/>
        <v>0</v>
      </c>
      <c r="AC70" s="77" t="str">
        <f t="shared" si="16"/>
        <v/>
      </c>
      <c r="AD70" s="58"/>
      <c r="AE70" s="92"/>
      <c r="AF70" s="83"/>
      <c r="AG70" s="54">
        <f t="shared" si="8"/>
        <v>0</v>
      </c>
      <c r="AH70" s="77" t="str">
        <f t="shared" si="17"/>
        <v/>
      </c>
      <c r="AI70" s="66"/>
    </row>
    <row r="71" spans="1:35" ht="15.75" customHeight="1">
      <c r="A71" s="33" t="str">
        <f>'Cap-Scores'!B72</f>
        <v>c68</v>
      </c>
      <c r="B71" s="46" t="str">
        <f>'Cap-Scores'!C72</f>
        <v>Add case type &amp; slide count here</v>
      </c>
      <c r="C71" s="35">
        <f>'Cap-Scores'!E72</f>
        <v>7.68</v>
      </c>
      <c r="E71" s="70">
        <v>62</v>
      </c>
      <c r="F71" s="92"/>
      <c r="G71" s="83"/>
      <c r="H71" s="56">
        <f t="shared" si="10"/>
        <v>0</v>
      </c>
      <c r="I71" s="77" t="str">
        <f t="shared" si="12"/>
        <v/>
      </c>
      <c r="J71" s="55"/>
      <c r="K71" s="92"/>
      <c r="L71" s="83"/>
      <c r="M71" s="54">
        <f t="shared" si="11"/>
        <v>0</v>
      </c>
      <c r="N71" s="77" t="str">
        <f t="shared" si="13"/>
        <v/>
      </c>
      <c r="O71" s="55"/>
      <c r="P71" s="92"/>
      <c r="Q71" s="83"/>
      <c r="R71" s="54">
        <f t="shared" si="2"/>
        <v>0</v>
      </c>
      <c r="S71" s="77" t="str">
        <f t="shared" si="14"/>
        <v/>
      </c>
      <c r="T71" s="55"/>
      <c r="U71" s="92"/>
      <c r="V71" s="83"/>
      <c r="W71" s="54">
        <f t="shared" si="4"/>
        <v>0</v>
      </c>
      <c r="X71" s="77" t="str">
        <f t="shared" si="15"/>
        <v/>
      </c>
      <c r="Y71" s="58"/>
      <c r="Z71" s="92"/>
      <c r="AA71" s="83"/>
      <c r="AB71" s="54">
        <f t="shared" si="6"/>
        <v>0</v>
      </c>
      <c r="AC71" s="77" t="str">
        <f t="shared" si="16"/>
        <v/>
      </c>
      <c r="AD71" s="58"/>
      <c r="AE71" s="92"/>
      <c r="AF71" s="83"/>
      <c r="AG71" s="54">
        <f t="shared" si="8"/>
        <v>0</v>
      </c>
      <c r="AH71" s="77" t="str">
        <f t="shared" si="17"/>
        <v/>
      </c>
      <c r="AI71" s="66"/>
    </row>
    <row r="72" spans="1:35" ht="15.75" customHeight="1">
      <c r="A72" s="33" t="str">
        <f>'Cap-Scores'!B73</f>
        <v>c69</v>
      </c>
      <c r="B72" s="46" t="str">
        <f>'Cap-Scores'!C73</f>
        <v>Add case type &amp; slide count here</v>
      </c>
      <c r="C72" s="35">
        <f>'Cap-Scores'!E73</f>
        <v>7.68</v>
      </c>
      <c r="E72" s="70">
        <v>63</v>
      </c>
      <c r="F72" s="92"/>
      <c r="G72" s="83"/>
      <c r="H72" s="56">
        <f t="shared" si="10"/>
        <v>0</v>
      </c>
      <c r="I72" s="77" t="str">
        <f t="shared" si="12"/>
        <v/>
      </c>
      <c r="J72" s="55"/>
      <c r="K72" s="92"/>
      <c r="L72" s="83"/>
      <c r="M72" s="54">
        <f t="shared" si="11"/>
        <v>0</v>
      </c>
      <c r="N72" s="77" t="str">
        <f t="shared" si="13"/>
        <v/>
      </c>
      <c r="O72" s="55"/>
      <c r="P72" s="92"/>
      <c r="Q72" s="83"/>
      <c r="R72" s="54">
        <f t="shared" si="2"/>
        <v>0</v>
      </c>
      <c r="S72" s="77" t="str">
        <f t="shared" si="14"/>
        <v/>
      </c>
      <c r="T72" s="55"/>
      <c r="U72" s="92"/>
      <c r="V72" s="83"/>
      <c r="W72" s="54">
        <f t="shared" si="4"/>
        <v>0</v>
      </c>
      <c r="X72" s="77" t="str">
        <f t="shared" si="15"/>
        <v/>
      </c>
      <c r="Y72" s="58"/>
      <c r="Z72" s="92"/>
      <c r="AA72" s="83"/>
      <c r="AB72" s="54">
        <f t="shared" si="6"/>
        <v>0</v>
      </c>
      <c r="AC72" s="77" t="str">
        <f t="shared" si="16"/>
        <v/>
      </c>
      <c r="AD72" s="58"/>
      <c r="AE72" s="92"/>
      <c r="AF72" s="83"/>
      <c r="AG72" s="54">
        <f t="shared" si="8"/>
        <v>0</v>
      </c>
      <c r="AH72" s="77" t="str">
        <f t="shared" si="17"/>
        <v/>
      </c>
      <c r="AI72" s="66"/>
    </row>
    <row r="73" spans="1:35" ht="15.75" customHeight="1">
      <c r="A73" s="36" t="str">
        <f>'Cap-Scores'!B74</f>
        <v>c70</v>
      </c>
      <c r="B73" s="62" t="str">
        <f>'Cap-Scores'!C74</f>
        <v>Add case type &amp; slide count here</v>
      </c>
      <c r="C73" s="38">
        <f>'Cap-Scores'!E74</f>
        <v>7.68</v>
      </c>
      <c r="E73" s="70">
        <v>64</v>
      </c>
      <c r="F73" s="92"/>
      <c r="G73" s="83"/>
      <c r="H73" s="56">
        <f t="shared" si="10"/>
        <v>0</v>
      </c>
      <c r="I73" s="77" t="str">
        <f t="shared" si="12"/>
        <v/>
      </c>
      <c r="J73" s="55"/>
      <c r="K73" s="92"/>
      <c r="L73" s="83"/>
      <c r="M73" s="54">
        <f t="shared" si="11"/>
        <v>0</v>
      </c>
      <c r="N73" s="77" t="str">
        <f t="shared" si="13"/>
        <v/>
      </c>
      <c r="O73" s="55"/>
      <c r="P73" s="92"/>
      <c r="Q73" s="83"/>
      <c r="R73" s="54">
        <f t="shared" si="2"/>
        <v>0</v>
      </c>
      <c r="S73" s="77" t="str">
        <f t="shared" si="14"/>
        <v/>
      </c>
      <c r="T73" s="55"/>
      <c r="U73" s="92"/>
      <c r="V73" s="83"/>
      <c r="W73" s="54">
        <f t="shared" si="4"/>
        <v>0</v>
      </c>
      <c r="X73" s="77" t="str">
        <f t="shared" si="15"/>
        <v/>
      </c>
      <c r="Y73" s="58"/>
      <c r="Z73" s="92"/>
      <c r="AA73" s="83"/>
      <c r="AB73" s="54">
        <f t="shared" si="6"/>
        <v>0</v>
      </c>
      <c r="AC73" s="77" t="str">
        <f t="shared" si="16"/>
        <v/>
      </c>
      <c r="AD73" s="58"/>
      <c r="AE73" s="92"/>
      <c r="AF73" s="83"/>
      <c r="AG73" s="54">
        <f t="shared" si="8"/>
        <v>0</v>
      </c>
      <c r="AH73" s="77" t="str">
        <f t="shared" si="17"/>
        <v/>
      </c>
      <c r="AI73" s="66"/>
    </row>
    <row r="74" spans="1:35" ht="15.75" customHeight="1">
      <c r="A74" s="48" t="str">
        <f>'Cap-Scores'!G5</f>
        <v>p1</v>
      </c>
      <c r="B74" s="3" t="str">
        <f>'Cap-Scores'!H5</f>
        <v>Autopsy basic + report/admin  &lt;4h</v>
      </c>
      <c r="C74" s="49">
        <f>'Cap-Scores'!J5</f>
        <v>240</v>
      </c>
      <c r="E74" s="70">
        <v>65</v>
      </c>
      <c r="F74" s="92"/>
      <c r="G74" s="83"/>
      <c r="H74" s="56">
        <f t="shared" si="10"/>
        <v>0</v>
      </c>
      <c r="I74" s="77" t="str">
        <f t="shared" ref="I74:I109" si="18">LEFT(IFERROR(VLOOKUP(G74,$A$4:$C$113,2,FALSE),""),13)</f>
        <v/>
      </c>
      <c r="J74" s="55"/>
      <c r="K74" s="92"/>
      <c r="L74" s="83"/>
      <c r="M74" s="54">
        <f t="shared" si="11"/>
        <v>0</v>
      </c>
      <c r="N74" s="77" t="str">
        <f t="shared" ref="N74:N109" si="19">LEFT(IFERROR(VLOOKUP(L74,$A$4:$C$113,2,FALSE),""),13)</f>
        <v/>
      </c>
      <c r="O74" s="55"/>
      <c r="P74" s="92"/>
      <c r="Q74" s="83"/>
      <c r="R74" s="54">
        <f t="shared" ref="R74:R109" si="20">IFERROR(VLOOKUP(Q74,$A$4:$C$113,3,FALSE),0)</f>
        <v>0</v>
      </c>
      <c r="S74" s="77" t="str">
        <f t="shared" ref="S74:S109" si="21">LEFT(IFERROR(VLOOKUP(Q74,$A$4:$C$113,2,FALSE),""),13)</f>
        <v/>
      </c>
      <c r="T74" s="55"/>
      <c r="U74" s="92"/>
      <c r="V74" s="83"/>
      <c r="W74" s="54">
        <f t="shared" ref="W74:W109" si="22">IFERROR(VLOOKUP(V74,$A$4:$C$113,3,FALSE),0)</f>
        <v>0</v>
      </c>
      <c r="X74" s="77" t="str">
        <f t="shared" ref="X74:X109" si="23">LEFT(IFERROR(VLOOKUP(V74,$A$4:$C$113,2,FALSE),""),13)</f>
        <v/>
      </c>
      <c r="Y74" s="58"/>
      <c r="Z74" s="92"/>
      <c r="AA74" s="83"/>
      <c r="AB74" s="54">
        <f t="shared" ref="AB74:AB109" si="24">IFERROR(VLOOKUP(AA74,$A$4:$C$113,3,FALSE),0)</f>
        <v>0</v>
      </c>
      <c r="AC74" s="77" t="str">
        <f t="shared" ref="AC74:AC109" si="25">LEFT(IFERROR(VLOOKUP(AA74,$A$4:$C$113,2,FALSE),""),13)</f>
        <v/>
      </c>
      <c r="AD74" s="58"/>
      <c r="AE74" s="92"/>
      <c r="AF74" s="83"/>
      <c r="AG74" s="54">
        <f t="shared" ref="AG74:AG109" si="26">IFERROR(VLOOKUP(AF74,$A$4:$C$113,3,FALSE),0)</f>
        <v>0</v>
      </c>
      <c r="AH74" s="77" t="str">
        <f t="shared" ref="AH74:AH109" si="27">LEFT(IFERROR(VLOOKUP(AF74,$A$4:$C$113,2,FALSE),""),13)</f>
        <v/>
      </c>
      <c r="AI74" s="66"/>
    </row>
    <row r="75" spans="1:35" ht="15.75" customHeight="1">
      <c r="A75" s="33" t="str">
        <f>'Cap-Scores'!G6</f>
        <v>p2</v>
      </c>
      <c r="B75" s="3" t="str">
        <f>'Cap-Scores'!H6</f>
        <v>Autopsy complex + report/admin  &gt;4h</v>
      </c>
      <c r="C75" s="35">
        <f>'Cap-Scores'!J6</f>
        <v>360</v>
      </c>
      <c r="E75" s="70">
        <v>66</v>
      </c>
      <c r="F75" s="92"/>
      <c r="G75" s="83"/>
      <c r="H75" s="56">
        <f t="shared" ref="H75:H109" si="28">IFERROR(VLOOKUP(G75,$A$4:$C$113,3,FALSE),0)</f>
        <v>0</v>
      </c>
      <c r="I75" s="77" t="str">
        <f t="shared" si="18"/>
        <v/>
      </c>
      <c r="J75" s="55"/>
      <c r="K75" s="92"/>
      <c r="L75" s="83"/>
      <c r="M75" s="54">
        <f t="shared" ref="M75:M109" si="29">IFERROR(VLOOKUP(L75,$A$4:$C$113,3,FALSE),0)</f>
        <v>0</v>
      </c>
      <c r="N75" s="77" t="str">
        <f t="shared" si="19"/>
        <v/>
      </c>
      <c r="O75" s="55"/>
      <c r="P75" s="92"/>
      <c r="Q75" s="83"/>
      <c r="R75" s="54">
        <f t="shared" si="20"/>
        <v>0</v>
      </c>
      <c r="S75" s="77" t="str">
        <f t="shared" si="21"/>
        <v/>
      </c>
      <c r="T75" s="55"/>
      <c r="U75" s="92"/>
      <c r="V75" s="83"/>
      <c r="W75" s="54">
        <f t="shared" si="22"/>
        <v>0</v>
      </c>
      <c r="X75" s="77" t="str">
        <f t="shared" si="23"/>
        <v/>
      </c>
      <c r="Y75" s="58"/>
      <c r="Z75" s="92"/>
      <c r="AA75" s="83"/>
      <c r="AB75" s="54">
        <f t="shared" si="24"/>
        <v>0</v>
      </c>
      <c r="AC75" s="77" t="str">
        <f t="shared" si="25"/>
        <v/>
      </c>
      <c r="AD75" s="58"/>
      <c r="AE75" s="92"/>
      <c r="AF75" s="83"/>
      <c r="AG75" s="54">
        <f t="shared" si="26"/>
        <v>0</v>
      </c>
      <c r="AH75" s="77" t="str">
        <f t="shared" si="27"/>
        <v/>
      </c>
      <c r="AI75" s="66"/>
    </row>
    <row r="76" spans="1:35" ht="15.75" customHeight="1">
      <c r="A76" s="33" t="str">
        <f>'Cap-Scores'!G7</f>
        <v>p3</v>
      </c>
      <c r="B76" s="3" t="str">
        <f>'Cap-Scores'!H7</f>
        <v>Autopsy histology 20 slides - paediatric</v>
      </c>
      <c r="C76" s="35">
        <f>'Cap-Scores'!J7</f>
        <v>60</v>
      </c>
      <c r="E76" s="70">
        <v>67</v>
      </c>
      <c r="F76" s="92"/>
      <c r="G76" s="83"/>
      <c r="H76" s="56">
        <f t="shared" si="28"/>
        <v>0</v>
      </c>
      <c r="I76" s="77" t="str">
        <f t="shared" si="18"/>
        <v/>
      </c>
      <c r="J76" s="55"/>
      <c r="K76" s="92"/>
      <c r="L76" s="83"/>
      <c r="M76" s="54">
        <f t="shared" si="29"/>
        <v>0</v>
      </c>
      <c r="N76" s="77" t="str">
        <f t="shared" si="19"/>
        <v/>
      </c>
      <c r="O76" s="55"/>
      <c r="P76" s="92"/>
      <c r="Q76" s="83"/>
      <c r="R76" s="54">
        <f t="shared" si="20"/>
        <v>0</v>
      </c>
      <c r="S76" s="77" t="str">
        <f t="shared" si="21"/>
        <v/>
      </c>
      <c r="T76" s="55"/>
      <c r="U76" s="92"/>
      <c r="V76" s="83"/>
      <c r="W76" s="54">
        <f t="shared" si="22"/>
        <v>0</v>
      </c>
      <c r="X76" s="77" t="str">
        <f t="shared" si="23"/>
        <v/>
      </c>
      <c r="Y76" s="58"/>
      <c r="Z76" s="92"/>
      <c r="AA76" s="83"/>
      <c r="AB76" s="54">
        <f t="shared" si="24"/>
        <v>0</v>
      </c>
      <c r="AC76" s="77" t="str">
        <f t="shared" si="25"/>
        <v/>
      </c>
      <c r="AD76" s="58"/>
      <c r="AE76" s="92"/>
      <c r="AF76" s="83"/>
      <c r="AG76" s="54">
        <f t="shared" si="26"/>
        <v>0</v>
      </c>
      <c r="AH76" s="77" t="str">
        <f t="shared" si="27"/>
        <v/>
      </c>
      <c r="AI76" s="66"/>
    </row>
    <row r="77" spans="1:35" ht="15.75" customHeight="1">
      <c r="A77" s="33" t="str">
        <f>'Cap-Scores'!G8</f>
        <v>p4</v>
      </c>
      <c r="B77" s="3" t="str">
        <f>'Cap-Scores'!H8</f>
        <v>Autopsy/bank histology 20 slides - adult</v>
      </c>
      <c r="C77" s="35">
        <f>'Cap-Scores'!J8</f>
        <v>50.4</v>
      </c>
      <c r="E77" s="70">
        <v>68</v>
      </c>
      <c r="F77" s="92"/>
      <c r="G77" s="83"/>
      <c r="H77" s="56">
        <f t="shared" si="28"/>
        <v>0</v>
      </c>
      <c r="I77" s="77" t="str">
        <f t="shared" si="18"/>
        <v/>
      </c>
      <c r="J77" s="55"/>
      <c r="K77" s="92"/>
      <c r="L77" s="83"/>
      <c r="M77" s="54">
        <f t="shared" si="29"/>
        <v>0</v>
      </c>
      <c r="N77" s="77" t="str">
        <f t="shared" si="19"/>
        <v/>
      </c>
      <c r="O77" s="55"/>
      <c r="P77" s="92"/>
      <c r="Q77" s="83"/>
      <c r="R77" s="54">
        <f t="shared" si="20"/>
        <v>0</v>
      </c>
      <c r="S77" s="77" t="str">
        <f t="shared" si="21"/>
        <v/>
      </c>
      <c r="T77" s="55"/>
      <c r="U77" s="92"/>
      <c r="V77" s="83"/>
      <c r="W77" s="54">
        <f t="shared" si="22"/>
        <v>0</v>
      </c>
      <c r="X77" s="77" t="str">
        <f t="shared" si="23"/>
        <v/>
      </c>
      <c r="Y77" s="58"/>
      <c r="Z77" s="92"/>
      <c r="AA77" s="83"/>
      <c r="AB77" s="54">
        <f t="shared" si="24"/>
        <v>0</v>
      </c>
      <c r="AC77" s="77" t="str">
        <f t="shared" si="25"/>
        <v/>
      </c>
      <c r="AD77" s="58"/>
      <c r="AE77" s="92"/>
      <c r="AF77" s="83"/>
      <c r="AG77" s="54">
        <f t="shared" si="26"/>
        <v>0</v>
      </c>
      <c r="AH77" s="77" t="str">
        <f t="shared" si="27"/>
        <v/>
      </c>
      <c r="AI77" s="66"/>
    </row>
    <row r="78" spans="1:35" ht="15.75" customHeight="1">
      <c r="A78" s="33" t="str">
        <f>'Cap-Scores'!G9</f>
        <v>p5</v>
      </c>
      <c r="B78" s="46" t="str">
        <f>'Cap-Scores'!H9</f>
        <v>Brain cut, adult</v>
      </c>
      <c r="C78" s="35">
        <f>'Cap-Scores'!J9</f>
        <v>115.19999999999999</v>
      </c>
      <c r="E78" s="70">
        <v>69</v>
      </c>
      <c r="F78" s="92"/>
      <c r="G78" s="83"/>
      <c r="H78" s="56">
        <f t="shared" si="28"/>
        <v>0</v>
      </c>
      <c r="I78" s="77" t="str">
        <f t="shared" si="18"/>
        <v/>
      </c>
      <c r="J78" s="55"/>
      <c r="K78" s="92"/>
      <c r="L78" s="83"/>
      <c r="M78" s="54">
        <f t="shared" si="29"/>
        <v>0</v>
      </c>
      <c r="N78" s="77" t="str">
        <f t="shared" si="19"/>
        <v/>
      </c>
      <c r="O78" s="55"/>
      <c r="P78" s="92"/>
      <c r="Q78" s="83"/>
      <c r="R78" s="54">
        <f t="shared" si="20"/>
        <v>0</v>
      </c>
      <c r="S78" s="77" t="str">
        <f t="shared" si="21"/>
        <v/>
      </c>
      <c r="T78" s="55"/>
      <c r="U78" s="92"/>
      <c r="V78" s="83"/>
      <c r="W78" s="54">
        <f t="shared" si="22"/>
        <v>0</v>
      </c>
      <c r="X78" s="77" t="str">
        <f t="shared" si="23"/>
        <v/>
      </c>
      <c r="Y78" s="58"/>
      <c r="Z78" s="92"/>
      <c r="AA78" s="83"/>
      <c r="AB78" s="54">
        <f t="shared" si="24"/>
        <v>0</v>
      </c>
      <c r="AC78" s="77" t="str">
        <f t="shared" si="25"/>
        <v/>
      </c>
      <c r="AD78" s="58"/>
      <c r="AE78" s="92"/>
      <c r="AF78" s="83"/>
      <c r="AG78" s="54">
        <f t="shared" si="26"/>
        <v>0</v>
      </c>
      <c r="AH78" s="77" t="str">
        <f t="shared" si="27"/>
        <v/>
      </c>
      <c r="AI78" s="66"/>
    </row>
    <row r="79" spans="1:35" ht="15.75" customHeight="1">
      <c r="A79" s="33" t="str">
        <f>'Cap-Scores'!G10</f>
        <v>p6</v>
      </c>
      <c r="B79" s="46" t="str">
        <f>'Cap-Scores'!H10</f>
        <v>Brain cut, banking</v>
      </c>
      <c r="C79" s="35">
        <f>'Cap-Scores'!J10</f>
        <v>60</v>
      </c>
      <c r="E79" s="70">
        <v>70</v>
      </c>
      <c r="F79" s="92"/>
      <c r="G79" s="83"/>
      <c r="H79" s="56">
        <f t="shared" si="28"/>
        <v>0</v>
      </c>
      <c r="I79" s="77" t="str">
        <f t="shared" si="18"/>
        <v/>
      </c>
      <c r="J79" s="55"/>
      <c r="K79" s="92"/>
      <c r="L79" s="83"/>
      <c r="M79" s="54">
        <f t="shared" si="29"/>
        <v>0</v>
      </c>
      <c r="N79" s="77" t="str">
        <f t="shared" si="19"/>
        <v/>
      </c>
      <c r="O79" s="55"/>
      <c r="P79" s="92"/>
      <c r="Q79" s="83"/>
      <c r="R79" s="54">
        <f t="shared" si="20"/>
        <v>0</v>
      </c>
      <c r="S79" s="77" t="str">
        <f t="shared" si="21"/>
        <v/>
      </c>
      <c r="T79" s="55"/>
      <c r="U79" s="92"/>
      <c r="V79" s="83"/>
      <c r="W79" s="54">
        <f t="shared" si="22"/>
        <v>0</v>
      </c>
      <c r="X79" s="77" t="str">
        <f t="shared" si="23"/>
        <v/>
      </c>
      <c r="Y79" s="58"/>
      <c r="Z79" s="92"/>
      <c r="AA79" s="83"/>
      <c r="AB79" s="54">
        <f t="shared" si="24"/>
        <v>0</v>
      </c>
      <c r="AC79" s="77" t="str">
        <f t="shared" si="25"/>
        <v/>
      </c>
      <c r="AD79" s="58"/>
      <c r="AE79" s="92"/>
      <c r="AF79" s="83"/>
      <c r="AG79" s="54">
        <f t="shared" si="26"/>
        <v>0</v>
      </c>
      <c r="AH79" s="77" t="str">
        <f t="shared" si="27"/>
        <v/>
      </c>
      <c r="AI79" s="66"/>
    </row>
    <row r="80" spans="1:35" ht="15.75" customHeight="1">
      <c r="A80" s="33" t="str">
        <f>'Cap-Scores'!G11</f>
        <v>p7</v>
      </c>
      <c r="B80" s="46" t="str">
        <f>'Cap-Scores'!H11</f>
        <v>Brain cut, fetal</v>
      </c>
      <c r="C80" s="35">
        <f>'Cap-Scores'!J11</f>
        <v>48</v>
      </c>
      <c r="E80" s="70">
        <v>71</v>
      </c>
      <c r="F80" s="92"/>
      <c r="G80" s="83"/>
      <c r="H80" s="56">
        <f t="shared" si="28"/>
        <v>0</v>
      </c>
      <c r="I80" s="77" t="str">
        <f t="shared" si="18"/>
        <v/>
      </c>
      <c r="J80" s="55"/>
      <c r="K80" s="92"/>
      <c r="L80" s="83"/>
      <c r="M80" s="54">
        <f t="shared" si="29"/>
        <v>0</v>
      </c>
      <c r="N80" s="77" t="str">
        <f t="shared" si="19"/>
        <v/>
      </c>
      <c r="O80" s="55"/>
      <c r="P80" s="92"/>
      <c r="Q80" s="83"/>
      <c r="R80" s="54">
        <f t="shared" si="20"/>
        <v>0</v>
      </c>
      <c r="S80" s="77" t="str">
        <f t="shared" si="21"/>
        <v/>
      </c>
      <c r="T80" s="55"/>
      <c r="U80" s="92"/>
      <c r="V80" s="83"/>
      <c r="W80" s="54">
        <f t="shared" si="22"/>
        <v>0</v>
      </c>
      <c r="X80" s="77" t="str">
        <f t="shared" si="23"/>
        <v/>
      </c>
      <c r="Y80" s="58"/>
      <c r="Z80" s="92"/>
      <c r="AA80" s="83"/>
      <c r="AB80" s="54">
        <f t="shared" si="24"/>
        <v>0</v>
      </c>
      <c r="AC80" s="77" t="str">
        <f t="shared" si="25"/>
        <v/>
      </c>
      <c r="AD80" s="58"/>
      <c r="AE80" s="92"/>
      <c r="AF80" s="83"/>
      <c r="AG80" s="54">
        <f t="shared" si="26"/>
        <v>0</v>
      </c>
      <c r="AH80" s="77" t="str">
        <f t="shared" si="27"/>
        <v/>
      </c>
      <c r="AI80" s="66"/>
    </row>
    <row r="81" spans="1:35" ht="15.75" customHeight="1">
      <c r="A81" s="33" t="str">
        <f>'Cap-Scores'!G12</f>
        <v>p8</v>
      </c>
      <c r="B81" s="46" t="str">
        <f>'Cap-Scores'!H12</f>
        <v>Brain cut, forensic</v>
      </c>
      <c r="C81" s="35">
        <f>'Cap-Scores'!J12</f>
        <v>120</v>
      </c>
      <c r="E81" s="70">
        <v>72</v>
      </c>
      <c r="F81" s="92"/>
      <c r="G81" s="83"/>
      <c r="H81" s="56">
        <f t="shared" si="28"/>
        <v>0</v>
      </c>
      <c r="I81" s="77" t="str">
        <f t="shared" si="18"/>
        <v/>
      </c>
      <c r="J81" s="55"/>
      <c r="K81" s="92"/>
      <c r="L81" s="83"/>
      <c r="M81" s="54">
        <f t="shared" si="29"/>
        <v>0</v>
      </c>
      <c r="N81" s="77" t="str">
        <f t="shared" si="19"/>
        <v/>
      </c>
      <c r="O81" s="55"/>
      <c r="P81" s="92"/>
      <c r="Q81" s="83"/>
      <c r="R81" s="54">
        <f t="shared" si="20"/>
        <v>0</v>
      </c>
      <c r="S81" s="77" t="str">
        <f t="shared" si="21"/>
        <v/>
      </c>
      <c r="T81" s="55"/>
      <c r="U81" s="92"/>
      <c r="V81" s="83"/>
      <c r="W81" s="54">
        <f t="shared" si="22"/>
        <v>0</v>
      </c>
      <c r="X81" s="77" t="str">
        <f t="shared" si="23"/>
        <v/>
      </c>
      <c r="Y81" s="58"/>
      <c r="Z81" s="92"/>
      <c r="AA81" s="83"/>
      <c r="AB81" s="54">
        <f t="shared" si="24"/>
        <v>0</v>
      </c>
      <c r="AC81" s="77" t="str">
        <f t="shared" si="25"/>
        <v/>
      </c>
      <c r="AD81" s="58"/>
      <c r="AE81" s="92"/>
      <c r="AF81" s="83"/>
      <c r="AG81" s="54">
        <f t="shared" si="26"/>
        <v>0</v>
      </c>
      <c r="AH81" s="77" t="str">
        <f t="shared" si="27"/>
        <v/>
      </c>
      <c r="AI81" s="66"/>
    </row>
    <row r="82" spans="1:35" ht="15.75" customHeight="1">
      <c r="A82" s="33" t="str">
        <f>'Cap-Scores'!G13</f>
        <v>p9</v>
      </c>
      <c r="B82" s="46" t="str">
        <f>'Cap-Scores'!H13</f>
        <v>Brain cut, paediatric</v>
      </c>
      <c r="C82" s="35">
        <f>'Cap-Scores'!J13</f>
        <v>120</v>
      </c>
      <c r="E82" s="70">
        <v>73</v>
      </c>
      <c r="F82" s="92"/>
      <c r="G82" s="83"/>
      <c r="H82" s="56">
        <f t="shared" si="28"/>
        <v>0</v>
      </c>
      <c r="I82" s="77" t="str">
        <f t="shared" si="18"/>
        <v/>
      </c>
      <c r="J82" s="55"/>
      <c r="K82" s="92"/>
      <c r="L82" s="83"/>
      <c r="M82" s="54">
        <f t="shared" si="29"/>
        <v>0</v>
      </c>
      <c r="N82" s="77" t="str">
        <f t="shared" si="19"/>
        <v/>
      </c>
      <c r="O82" s="55"/>
      <c r="P82" s="92"/>
      <c r="Q82" s="83"/>
      <c r="R82" s="54">
        <f t="shared" si="20"/>
        <v>0</v>
      </c>
      <c r="S82" s="77" t="str">
        <f t="shared" si="21"/>
        <v/>
      </c>
      <c r="T82" s="55"/>
      <c r="U82" s="92"/>
      <c r="V82" s="83"/>
      <c r="W82" s="54">
        <f t="shared" si="22"/>
        <v>0</v>
      </c>
      <c r="X82" s="77" t="str">
        <f t="shared" si="23"/>
        <v/>
      </c>
      <c r="Y82" s="58"/>
      <c r="Z82" s="92"/>
      <c r="AA82" s="83"/>
      <c r="AB82" s="54">
        <f t="shared" si="24"/>
        <v>0</v>
      </c>
      <c r="AC82" s="77" t="str">
        <f t="shared" si="25"/>
        <v/>
      </c>
      <c r="AD82" s="58"/>
      <c r="AE82" s="92"/>
      <c r="AF82" s="83"/>
      <c r="AG82" s="54">
        <f t="shared" si="26"/>
        <v>0</v>
      </c>
      <c r="AH82" s="77" t="str">
        <f t="shared" si="27"/>
        <v/>
      </c>
      <c r="AI82" s="66"/>
    </row>
    <row r="83" spans="1:35" ht="15.75" customHeight="1">
      <c r="A83" s="33" t="str">
        <f>'Cap-Scores'!G14</f>
        <v>p10</v>
      </c>
      <c r="B83" s="46" t="str">
        <f>'Cap-Scores'!H14</f>
        <v>Electron microscopy reporting</v>
      </c>
      <c r="C83" s="35">
        <f>'Cap-Scores'!J14</f>
        <v>60</v>
      </c>
      <c r="E83" s="70">
        <v>74</v>
      </c>
      <c r="F83" s="92"/>
      <c r="G83" s="83"/>
      <c r="H83" s="56">
        <f t="shared" si="28"/>
        <v>0</v>
      </c>
      <c r="I83" s="77" t="str">
        <f t="shared" si="18"/>
        <v/>
      </c>
      <c r="J83" s="55"/>
      <c r="K83" s="92"/>
      <c r="L83" s="83"/>
      <c r="M83" s="54">
        <f t="shared" si="29"/>
        <v>0</v>
      </c>
      <c r="N83" s="77" t="str">
        <f t="shared" si="19"/>
        <v/>
      </c>
      <c r="O83" s="55"/>
      <c r="P83" s="92"/>
      <c r="Q83" s="83"/>
      <c r="R83" s="54">
        <f t="shared" si="20"/>
        <v>0</v>
      </c>
      <c r="S83" s="77" t="str">
        <f t="shared" si="21"/>
        <v/>
      </c>
      <c r="T83" s="55"/>
      <c r="U83" s="92"/>
      <c r="V83" s="83"/>
      <c r="W83" s="54">
        <f t="shared" si="22"/>
        <v>0</v>
      </c>
      <c r="X83" s="77" t="str">
        <f t="shared" si="23"/>
        <v/>
      </c>
      <c r="Y83" s="58"/>
      <c r="Z83" s="92"/>
      <c r="AA83" s="83"/>
      <c r="AB83" s="54">
        <f t="shared" si="24"/>
        <v>0</v>
      </c>
      <c r="AC83" s="77" t="str">
        <f t="shared" si="25"/>
        <v/>
      </c>
      <c r="AD83" s="58"/>
      <c r="AE83" s="92"/>
      <c r="AF83" s="83"/>
      <c r="AG83" s="54">
        <f t="shared" si="26"/>
        <v>0</v>
      </c>
      <c r="AH83" s="77" t="str">
        <f t="shared" si="27"/>
        <v/>
      </c>
      <c r="AI83" s="66"/>
    </row>
    <row r="84" spans="1:35" ht="15.75" customHeight="1">
      <c r="A84" s="33" t="str">
        <f>'Cap-Scores'!G15</f>
        <v>p11</v>
      </c>
      <c r="B84" s="46" t="str">
        <f>'Cap-Scores'!H15</f>
        <v>Molecular integrated report (basic)</v>
      </c>
      <c r="C84" s="35">
        <f>'Cap-Scores'!J15</f>
        <v>24</v>
      </c>
      <c r="E84" s="70">
        <v>75</v>
      </c>
      <c r="F84" s="92"/>
      <c r="G84" s="83"/>
      <c r="H84" s="56">
        <f t="shared" si="28"/>
        <v>0</v>
      </c>
      <c r="I84" s="77" t="str">
        <f t="shared" si="18"/>
        <v/>
      </c>
      <c r="J84" s="55"/>
      <c r="K84" s="92"/>
      <c r="L84" s="83"/>
      <c r="M84" s="54">
        <f t="shared" si="29"/>
        <v>0</v>
      </c>
      <c r="N84" s="77" t="str">
        <f t="shared" si="19"/>
        <v/>
      </c>
      <c r="O84" s="55"/>
      <c r="P84" s="92"/>
      <c r="Q84" s="83"/>
      <c r="R84" s="54">
        <f t="shared" si="20"/>
        <v>0</v>
      </c>
      <c r="S84" s="77" t="str">
        <f t="shared" si="21"/>
        <v/>
      </c>
      <c r="T84" s="55"/>
      <c r="U84" s="92"/>
      <c r="V84" s="83"/>
      <c r="W84" s="54">
        <f t="shared" si="22"/>
        <v>0</v>
      </c>
      <c r="X84" s="77" t="str">
        <f t="shared" si="23"/>
        <v/>
      </c>
      <c r="Y84" s="58"/>
      <c r="Z84" s="92"/>
      <c r="AA84" s="83"/>
      <c r="AB84" s="54">
        <f t="shared" si="24"/>
        <v>0</v>
      </c>
      <c r="AC84" s="77" t="str">
        <f t="shared" si="25"/>
        <v/>
      </c>
      <c r="AD84" s="58"/>
      <c r="AE84" s="92"/>
      <c r="AF84" s="83"/>
      <c r="AG84" s="54">
        <f t="shared" si="26"/>
        <v>0</v>
      </c>
      <c r="AH84" s="77" t="str">
        <f t="shared" si="27"/>
        <v/>
      </c>
      <c r="AI84" s="66"/>
    </row>
    <row r="85" spans="1:35" ht="15.75" customHeight="1">
      <c r="A85" s="33" t="str">
        <f>'Cap-Scores'!G16</f>
        <v>p12</v>
      </c>
      <c r="B85" s="46" t="str">
        <f>'Cap-Scores'!H16</f>
        <v>Molecular integrated report (complex)</v>
      </c>
      <c r="C85" s="35">
        <f>'Cap-Scores'!J16</f>
        <v>48</v>
      </c>
      <c r="E85" s="70">
        <v>76</v>
      </c>
      <c r="F85" s="92"/>
      <c r="G85" s="83"/>
      <c r="H85" s="56">
        <f t="shared" si="28"/>
        <v>0</v>
      </c>
      <c r="I85" s="77" t="str">
        <f t="shared" si="18"/>
        <v/>
      </c>
      <c r="J85" s="55"/>
      <c r="K85" s="92"/>
      <c r="L85" s="83"/>
      <c r="M85" s="54">
        <f t="shared" si="29"/>
        <v>0</v>
      </c>
      <c r="N85" s="77" t="str">
        <f t="shared" si="19"/>
        <v/>
      </c>
      <c r="O85" s="55"/>
      <c r="P85" s="92"/>
      <c r="Q85" s="83"/>
      <c r="R85" s="54">
        <f t="shared" si="20"/>
        <v>0</v>
      </c>
      <c r="S85" s="77" t="str">
        <f t="shared" si="21"/>
        <v/>
      </c>
      <c r="T85" s="55"/>
      <c r="U85" s="92"/>
      <c r="V85" s="83"/>
      <c r="W85" s="54">
        <f t="shared" si="22"/>
        <v>0</v>
      </c>
      <c r="X85" s="77" t="str">
        <f t="shared" si="23"/>
        <v/>
      </c>
      <c r="Y85" s="58"/>
      <c r="Z85" s="92"/>
      <c r="AA85" s="83"/>
      <c r="AB85" s="54">
        <f t="shared" si="24"/>
        <v>0</v>
      </c>
      <c r="AC85" s="77" t="str">
        <f t="shared" si="25"/>
        <v/>
      </c>
      <c r="AD85" s="58"/>
      <c r="AE85" s="92"/>
      <c r="AF85" s="83"/>
      <c r="AG85" s="54">
        <f t="shared" si="26"/>
        <v>0</v>
      </c>
      <c r="AH85" s="77" t="str">
        <f t="shared" si="27"/>
        <v/>
      </c>
      <c r="AI85" s="66"/>
    </row>
    <row r="86" spans="1:35" ht="15.75" customHeight="1">
      <c r="A86" s="33" t="str">
        <f>'Cap-Scores'!G17</f>
        <v>p13</v>
      </c>
      <c r="B86" s="46" t="str">
        <f>'Cap-Scores'!H17</f>
        <v>Molecular service referred case</v>
      </c>
      <c r="C86" s="35">
        <f>'Cap-Scores'!J17</f>
        <v>24</v>
      </c>
      <c r="E86" s="70">
        <v>77</v>
      </c>
      <c r="F86" s="92"/>
      <c r="G86" s="83"/>
      <c r="H86" s="56">
        <f t="shared" si="28"/>
        <v>0</v>
      </c>
      <c r="I86" s="77" t="str">
        <f t="shared" si="18"/>
        <v/>
      </c>
      <c r="J86" s="55"/>
      <c r="K86" s="92"/>
      <c r="L86" s="83"/>
      <c r="M86" s="54">
        <f t="shared" si="29"/>
        <v>0</v>
      </c>
      <c r="N86" s="77" t="str">
        <f t="shared" si="19"/>
        <v/>
      </c>
      <c r="O86" s="55"/>
      <c r="P86" s="92"/>
      <c r="Q86" s="83"/>
      <c r="R86" s="54">
        <f t="shared" si="20"/>
        <v>0</v>
      </c>
      <c r="S86" s="77" t="str">
        <f t="shared" si="21"/>
        <v/>
      </c>
      <c r="T86" s="55"/>
      <c r="U86" s="92"/>
      <c r="V86" s="83"/>
      <c r="W86" s="54">
        <f t="shared" si="22"/>
        <v>0</v>
      </c>
      <c r="X86" s="77" t="str">
        <f t="shared" si="23"/>
        <v/>
      </c>
      <c r="Y86" s="58"/>
      <c r="Z86" s="92"/>
      <c r="AA86" s="83"/>
      <c r="AB86" s="54">
        <f t="shared" si="24"/>
        <v>0</v>
      </c>
      <c r="AC86" s="77" t="str">
        <f t="shared" si="25"/>
        <v/>
      </c>
      <c r="AD86" s="58"/>
      <c r="AE86" s="92"/>
      <c r="AF86" s="83"/>
      <c r="AG86" s="54">
        <f t="shared" si="26"/>
        <v>0</v>
      </c>
      <c r="AH86" s="77" t="str">
        <f t="shared" si="27"/>
        <v/>
      </c>
      <c r="AI86" s="66"/>
    </row>
    <row r="87" spans="1:35" ht="15.75" customHeight="1">
      <c r="A87" s="33" t="str">
        <f>'Cap-Scores'!G18</f>
        <v>p14</v>
      </c>
      <c r="B87" s="46" t="str">
        <f>'Cap-Scores'!H18</f>
        <v>Nerve teasing procedure</v>
      </c>
      <c r="C87" s="35">
        <f>'Cap-Scores'!J18</f>
        <v>60</v>
      </c>
      <c r="E87" s="70">
        <v>78</v>
      </c>
      <c r="F87" s="92"/>
      <c r="G87" s="83"/>
      <c r="H87" s="56">
        <f t="shared" si="28"/>
        <v>0</v>
      </c>
      <c r="I87" s="77" t="str">
        <f t="shared" si="18"/>
        <v/>
      </c>
      <c r="J87" s="55"/>
      <c r="K87" s="92"/>
      <c r="L87" s="83"/>
      <c r="M87" s="54">
        <f t="shared" si="29"/>
        <v>0</v>
      </c>
      <c r="N87" s="77" t="str">
        <f t="shared" si="19"/>
        <v/>
      </c>
      <c r="O87" s="55"/>
      <c r="P87" s="92"/>
      <c r="Q87" s="83"/>
      <c r="R87" s="54">
        <f t="shared" si="20"/>
        <v>0</v>
      </c>
      <c r="S87" s="77" t="str">
        <f t="shared" si="21"/>
        <v/>
      </c>
      <c r="T87" s="55"/>
      <c r="U87" s="92"/>
      <c r="V87" s="83"/>
      <c r="W87" s="54">
        <f t="shared" si="22"/>
        <v>0</v>
      </c>
      <c r="X87" s="77" t="str">
        <f t="shared" si="23"/>
        <v/>
      </c>
      <c r="Y87" s="58"/>
      <c r="Z87" s="92"/>
      <c r="AA87" s="83"/>
      <c r="AB87" s="54">
        <f t="shared" si="24"/>
        <v>0</v>
      </c>
      <c r="AC87" s="77" t="str">
        <f t="shared" si="25"/>
        <v/>
      </c>
      <c r="AD87" s="58"/>
      <c r="AE87" s="92"/>
      <c r="AF87" s="83"/>
      <c r="AG87" s="54">
        <f t="shared" si="26"/>
        <v>0</v>
      </c>
      <c r="AH87" s="77" t="str">
        <f t="shared" si="27"/>
        <v/>
      </c>
      <c r="AI87" s="66"/>
    </row>
    <row r="88" spans="1:35" ht="15.75" customHeight="1">
      <c r="A88" s="33" t="str">
        <f>'Cap-Scores'!G19</f>
        <v>p15</v>
      </c>
      <c r="B88" s="46" t="str">
        <f>'Cap-Scores'!H19</f>
        <v>Neuro-muscular biopsy procedure</v>
      </c>
      <c r="C88" s="35">
        <f>'Cap-Scores'!J19</f>
        <v>90</v>
      </c>
      <c r="E88" s="70">
        <v>79</v>
      </c>
      <c r="F88" s="92"/>
      <c r="G88" s="83"/>
      <c r="H88" s="56">
        <f t="shared" si="28"/>
        <v>0</v>
      </c>
      <c r="I88" s="77" t="str">
        <f t="shared" si="18"/>
        <v/>
      </c>
      <c r="J88" s="55"/>
      <c r="K88" s="92"/>
      <c r="L88" s="83"/>
      <c r="M88" s="54">
        <f t="shared" si="29"/>
        <v>0</v>
      </c>
      <c r="N88" s="77" t="str">
        <f t="shared" si="19"/>
        <v/>
      </c>
      <c r="O88" s="55"/>
      <c r="P88" s="92"/>
      <c r="Q88" s="83"/>
      <c r="R88" s="54">
        <f t="shared" si="20"/>
        <v>0</v>
      </c>
      <c r="S88" s="77" t="str">
        <f t="shared" si="21"/>
        <v/>
      </c>
      <c r="T88" s="55"/>
      <c r="U88" s="92"/>
      <c r="V88" s="83"/>
      <c r="W88" s="54">
        <f t="shared" si="22"/>
        <v>0</v>
      </c>
      <c r="X88" s="77" t="str">
        <f t="shared" si="23"/>
        <v/>
      </c>
      <c r="Y88" s="58"/>
      <c r="Z88" s="92"/>
      <c r="AA88" s="83"/>
      <c r="AB88" s="54">
        <f t="shared" si="24"/>
        <v>0</v>
      </c>
      <c r="AC88" s="77" t="str">
        <f t="shared" si="25"/>
        <v/>
      </c>
      <c r="AD88" s="58"/>
      <c r="AE88" s="92"/>
      <c r="AF88" s="83"/>
      <c r="AG88" s="54">
        <f t="shared" si="26"/>
        <v>0</v>
      </c>
      <c r="AH88" s="77" t="str">
        <f t="shared" si="27"/>
        <v/>
      </c>
      <c r="AI88" s="66"/>
    </row>
    <row r="89" spans="1:35" ht="15.75" customHeight="1">
      <c r="A89" s="33" t="str">
        <f>'Cap-Scores'!G20</f>
        <v>p16</v>
      </c>
      <c r="B89" s="46" t="str">
        <f>'Cap-Scores'!H20</f>
        <v>Neuro-muscular morphometry</v>
      </c>
      <c r="C89" s="35">
        <f>'Cap-Scores'!J20</f>
        <v>31.200000000000003</v>
      </c>
      <c r="E89" s="70">
        <v>80</v>
      </c>
      <c r="F89" s="92"/>
      <c r="G89" s="83"/>
      <c r="H89" s="56">
        <f t="shared" si="28"/>
        <v>0</v>
      </c>
      <c r="I89" s="77" t="str">
        <f t="shared" si="18"/>
        <v/>
      </c>
      <c r="J89" s="55"/>
      <c r="K89" s="92"/>
      <c r="L89" s="83"/>
      <c r="M89" s="54">
        <f t="shared" si="29"/>
        <v>0</v>
      </c>
      <c r="N89" s="77" t="str">
        <f t="shared" si="19"/>
        <v/>
      </c>
      <c r="O89" s="55"/>
      <c r="P89" s="92"/>
      <c r="Q89" s="83"/>
      <c r="R89" s="54">
        <f t="shared" si="20"/>
        <v>0</v>
      </c>
      <c r="S89" s="77" t="str">
        <f t="shared" si="21"/>
        <v/>
      </c>
      <c r="T89" s="55"/>
      <c r="U89" s="92"/>
      <c r="V89" s="83"/>
      <c r="W89" s="54">
        <f t="shared" si="22"/>
        <v>0</v>
      </c>
      <c r="X89" s="77" t="str">
        <f t="shared" si="23"/>
        <v/>
      </c>
      <c r="Y89" s="58"/>
      <c r="Z89" s="92"/>
      <c r="AA89" s="83"/>
      <c r="AB89" s="54">
        <f t="shared" si="24"/>
        <v>0</v>
      </c>
      <c r="AC89" s="77" t="str">
        <f t="shared" si="25"/>
        <v/>
      </c>
      <c r="AD89" s="58"/>
      <c r="AE89" s="92"/>
      <c r="AF89" s="83"/>
      <c r="AG89" s="54">
        <f t="shared" si="26"/>
        <v>0</v>
      </c>
      <c r="AH89" s="77" t="str">
        <f t="shared" si="27"/>
        <v/>
      </c>
      <c r="AI89" s="66"/>
    </row>
    <row r="90" spans="1:35" ht="15.75" customHeight="1">
      <c r="A90" s="33" t="str">
        <f>'Cap-Scores'!G21</f>
        <v>p17</v>
      </c>
      <c r="B90" s="46" t="str">
        <f>'Cap-Scores'!H21</f>
        <v>Report for additional immunostaining</v>
      </c>
      <c r="C90" s="35">
        <f>'Cap-Scores'!J21</f>
        <v>36</v>
      </c>
      <c r="E90" s="70">
        <v>81</v>
      </c>
      <c r="F90" s="92"/>
      <c r="G90" s="83"/>
      <c r="H90" s="56">
        <f t="shared" si="28"/>
        <v>0</v>
      </c>
      <c r="I90" s="77" t="str">
        <f t="shared" si="18"/>
        <v/>
      </c>
      <c r="J90" s="55"/>
      <c r="K90" s="92"/>
      <c r="L90" s="83"/>
      <c r="M90" s="54">
        <f t="shared" si="29"/>
        <v>0</v>
      </c>
      <c r="N90" s="77" t="str">
        <f t="shared" si="19"/>
        <v/>
      </c>
      <c r="O90" s="55"/>
      <c r="P90" s="92"/>
      <c r="Q90" s="83"/>
      <c r="R90" s="54">
        <f t="shared" si="20"/>
        <v>0</v>
      </c>
      <c r="S90" s="77" t="str">
        <f t="shared" si="21"/>
        <v/>
      </c>
      <c r="T90" s="55"/>
      <c r="U90" s="92"/>
      <c r="V90" s="83"/>
      <c r="W90" s="54">
        <f t="shared" si="22"/>
        <v>0</v>
      </c>
      <c r="X90" s="77" t="str">
        <f t="shared" si="23"/>
        <v/>
      </c>
      <c r="Y90" s="58"/>
      <c r="Z90" s="92"/>
      <c r="AA90" s="83"/>
      <c r="AB90" s="54">
        <f t="shared" si="24"/>
        <v>0</v>
      </c>
      <c r="AC90" s="77" t="str">
        <f t="shared" si="25"/>
        <v/>
      </c>
      <c r="AD90" s="58"/>
      <c r="AE90" s="92"/>
      <c r="AF90" s="83"/>
      <c r="AG90" s="54">
        <f t="shared" si="26"/>
        <v>0</v>
      </c>
      <c r="AH90" s="77" t="str">
        <f t="shared" si="27"/>
        <v/>
      </c>
      <c r="AI90" s="66"/>
    </row>
    <row r="91" spans="1:35" ht="15.75" customHeight="1">
      <c r="A91" s="33" t="str">
        <f>'Cap-Scores'!G22</f>
        <v>p18</v>
      </c>
      <c r="B91" s="46" t="str">
        <f>'Cap-Scores'!H22</f>
        <v>Report for additional investigation</v>
      </c>
      <c r="C91" s="35">
        <f>'Cap-Scores'!J22</f>
        <v>16.8</v>
      </c>
      <c r="E91" s="70">
        <v>82</v>
      </c>
      <c r="F91" s="92"/>
      <c r="G91" s="83"/>
      <c r="H91" s="56">
        <f t="shared" si="28"/>
        <v>0</v>
      </c>
      <c r="I91" s="77" t="str">
        <f t="shared" si="18"/>
        <v/>
      </c>
      <c r="J91" s="55"/>
      <c r="K91" s="92"/>
      <c r="L91" s="83"/>
      <c r="M91" s="54">
        <f t="shared" si="29"/>
        <v>0</v>
      </c>
      <c r="N91" s="77" t="str">
        <f t="shared" si="19"/>
        <v/>
      </c>
      <c r="O91" s="55"/>
      <c r="P91" s="92"/>
      <c r="Q91" s="83"/>
      <c r="R91" s="54">
        <f t="shared" si="20"/>
        <v>0</v>
      </c>
      <c r="S91" s="77" t="str">
        <f t="shared" si="21"/>
        <v/>
      </c>
      <c r="T91" s="55"/>
      <c r="U91" s="92"/>
      <c r="V91" s="83"/>
      <c r="W91" s="54">
        <f t="shared" si="22"/>
        <v>0</v>
      </c>
      <c r="X91" s="77" t="str">
        <f t="shared" si="23"/>
        <v/>
      </c>
      <c r="Y91" s="58"/>
      <c r="Z91" s="92"/>
      <c r="AA91" s="83"/>
      <c r="AB91" s="54">
        <f t="shared" si="24"/>
        <v>0</v>
      </c>
      <c r="AC91" s="77" t="str">
        <f t="shared" si="25"/>
        <v/>
      </c>
      <c r="AD91" s="58"/>
      <c r="AE91" s="92"/>
      <c r="AF91" s="83"/>
      <c r="AG91" s="54">
        <f t="shared" si="26"/>
        <v>0</v>
      </c>
      <c r="AH91" s="77" t="str">
        <f t="shared" si="27"/>
        <v/>
      </c>
      <c r="AI91" s="66"/>
    </row>
    <row r="92" spans="1:35" ht="15.75" customHeight="1">
      <c r="A92" s="33" t="str">
        <f>'Cap-Scores'!G23</f>
        <v>p19</v>
      </c>
      <c r="B92" s="46" t="str">
        <f>'Cap-Scores'!H23</f>
        <v>Small fibre neuropathy analysis/report</v>
      </c>
      <c r="C92" s="35">
        <f>'Cap-Scores'!J23</f>
        <v>90</v>
      </c>
      <c r="E92" s="70">
        <v>83</v>
      </c>
      <c r="F92" s="92"/>
      <c r="G92" s="83"/>
      <c r="H92" s="56">
        <f t="shared" si="28"/>
        <v>0</v>
      </c>
      <c r="I92" s="77" t="str">
        <f t="shared" si="18"/>
        <v/>
      </c>
      <c r="J92" s="55"/>
      <c r="K92" s="92"/>
      <c r="L92" s="83"/>
      <c r="M92" s="54">
        <f t="shared" si="29"/>
        <v>0</v>
      </c>
      <c r="N92" s="77" t="str">
        <f t="shared" si="19"/>
        <v/>
      </c>
      <c r="O92" s="55"/>
      <c r="P92" s="92"/>
      <c r="Q92" s="83"/>
      <c r="R92" s="54">
        <f t="shared" si="20"/>
        <v>0</v>
      </c>
      <c r="S92" s="77" t="str">
        <f t="shared" si="21"/>
        <v/>
      </c>
      <c r="T92" s="55"/>
      <c r="U92" s="92"/>
      <c r="V92" s="83"/>
      <c r="W92" s="54">
        <f t="shared" si="22"/>
        <v>0</v>
      </c>
      <c r="X92" s="77" t="str">
        <f t="shared" si="23"/>
        <v/>
      </c>
      <c r="Y92" s="58"/>
      <c r="Z92" s="92"/>
      <c r="AA92" s="83"/>
      <c r="AB92" s="54">
        <f t="shared" si="24"/>
        <v>0</v>
      </c>
      <c r="AC92" s="77" t="str">
        <f t="shared" si="25"/>
        <v/>
      </c>
      <c r="AD92" s="58"/>
      <c r="AE92" s="92"/>
      <c r="AF92" s="83"/>
      <c r="AG92" s="54">
        <f t="shared" si="26"/>
        <v>0</v>
      </c>
      <c r="AH92" s="77" t="str">
        <f t="shared" si="27"/>
        <v/>
      </c>
      <c r="AI92" s="66"/>
    </row>
    <row r="93" spans="1:35" ht="15.75" customHeight="1">
      <c r="A93" s="33" t="str">
        <f>'Cap-Scores'!G24</f>
        <v>p20</v>
      </c>
      <c r="B93" s="46" t="str">
        <f>'Cap-Scores'!H24</f>
        <v>Tissue banking (tumour/genetics)</v>
      </c>
      <c r="C93" s="35">
        <f>'Cap-Scores'!J24</f>
        <v>28.799999999999997</v>
      </c>
      <c r="E93" s="70">
        <v>84</v>
      </c>
      <c r="F93" s="92"/>
      <c r="G93" s="83"/>
      <c r="H93" s="56">
        <f t="shared" si="28"/>
        <v>0</v>
      </c>
      <c r="I93" s="77" t="str">
        <f t="shared" si="18"/>
        <v/>
      </c>
      <c r="J93" s="55"/>
      <c r="K93" s="92"/>
      <c r="L93" s="83"/>
      <c r="M93" s="54">
        <f t="shared" si="29"/>
        <v>0</v>
      </c>
      <c r="N93" s="77" t="str">
        <f t="shared" si="19"/>
        <v/>
      </c>
      <c r="O93" s="55"/>
      <c r="P93" s="92"/>
      <c r="Q93" s="83"/>
      <c r="R93" s="54">
        <f t="shared" si="20"/>
        <v>0</v>
      </c>
      <c r="S93" s="77" t="str">
        <f t="shared" si="21"/>
        <v/>
      </c>
      <c r="T93" s="55"/>
      <c r="U93" s="92"/>
      <c r="V93" s="83"/>
      <c r="W93" s="54">
        <f t="shared" si="22"/>
        <v>0</v>
      </c>
      <c r="X93" s="77" t="str">
        <f t="shared" si="23"/>
        <v/>
      </c>
      <c r="Y93" s="58"/>
      <c r="Z93" s="92"/>
      <c r="AA93" s="83"/>
      <c r="AB93" s="54">
        <f t="shared" si="24"/>
        <v>0</v>
      </c>
      <c r="AC93" s="77" t="str">
        <f t="shared" si="25"/>
        <v/>
      </c>
      <c r="AD93" s="58"/>
      <c r="AE93" s="92"/>
      <c r="AF93" s="83"/>
      <c r="AG93" s="54">
        <f t="shared" si="26"/>
        <v>0</v>
      </c>
      <c r="AH93" s="77" t="str">
        <f t="shared" si="27"/>
        <v/>
      </c>
      <c r="AI93" s="66"/>
    </row>
    <row r="94" spans="1:35" ht="15.75" customHeight="1">
      <c r="A94" s="33" t="str">
        <f>'Cap-Scores'!G25</f>
        <v>p21</v>
      </c>
      <c r="B94" s="46" t="str">
        <f>'Cap-Scores'!H25</f>
        <v>Add procedure &amp; mean PA value here</v>
      </c>
      <c r="C94" s="35">
        <f>'Cap-Scores'!J25</f>
        <v>240</v>
      </c>
      <c r="E94" s="70">
        <v>85</v>
      </c>
      <c r="F94" s="92"/>
      <c r="G94" s="83"/>
      <c r="H94" s="56">
        <f t="shared" si="28"/>
        <v>0</v>
      </c>
      <c r="I94" s="77" t="str">
        <f t="shared" si="18"/>
        <v/>
      </c>
      <c r="J94" s="55"/>
      <c r="K94" s="92"/>
      <c r="L94" s="83"/>
      <c r="M94" s="54">
        <f t="shared" si="29"/>
        <v>0</v>
      </c>
      <c r="N94" s="77" t="str">
        <f t="shared" si="19"/>
        <v/>
      </c>
      <c r="O94" s="55"/>
      <c r="P94" s="92"/>
      <c r="Q94" s="83"/>
      <c r="R94" s="54">
        <f t="shared" si="20"/>
        <v>0</v>
      </c>
      <c r="S94" s="77" t="str">
        <f t="shared" si="21"/>
        <v/>
      </c>
      <c r="T94" s="55"/>
      <c r="U94" s="92"/>
      <c r="V94" s="83"/>
      <c r="W94" s="54">
        <f t="shared" si="22"/>
        <v>0</v>
      </c>
      <c r="X94" s="77" t="str">
        <f t="shared" si="23"/>
        <v/>
      </c>
      <c r="Y94" s="58"/>
      <c r="Z94" s="92"/>
      <c r="AA94" s="83"/>
      <c r="AB94" s="54">
        <f t="shared" si="24"/>
        <v>0</v>
      </c>
      <c r="AC94" s="77" t="str">
        <f t="shared" si="25"/>
        <v/>
      </c>
      <c r="AD94" s="58"/>
      <c r="AE94" s="92"/>
      <c r="AF94" s="83"/>
      <c r="AG94" s="54">
        <f t="shared" si="26"/>
        <v>0</v>
      </c>
      <c r="AH94" s="77" t="str">
        <f t="shared" si="27"/>
        <v/>
      </c>
      <c r="AI94" s="66"/>
    </row>
    <row r="95" spans="1:35" ht="15.75" customHeight="1">
      <c r="A95" s="33" t="str">
        <f>'Cap-Scores'!G26</f>
        <v>p22</v>
      </c>
      <c r="B95" s="46" t="str">
        <f>'Cap-Scores'!H26</f>
        <v>Add procedure &amp; mean PA value here</v>
      </c>
      <c r="C95" s="35">
        <f>'Cap-Scores'!J26</f>
        <v>240</v>
      </c>
      <c r="E95" s="70">
        <v>86</v>
      </c>
      <c r="F95" s="92"/>
      <c r="G95" s="83"/>
      <c r="H95" s="56">
        <f t="shared" si="28"/>
        <v>0</v>
      </c>
      <c r="I95" s="77" t="str">
        <f t="shared" si="18"/>
        <v/>
      </c>
      <c r="J95" s="55"/>
      <c r="K95" s="92"/>
      <c r="L95" s="83"/>
      <c r="M95" s="54">
        <f t="shared" si="29"/>
        <v>0</v>
      </c>
      <c r="N95" s="77" t="str">
        <f t="shared" si="19"/>
        <v/>
      </c>
      <c r="O95" s="55"/>
      <c r="P95" s="92"/>
      <c r="Q95" s="83"/>
      <c r="R95" s="54">
        <f t="shared" si="20"/>
        <v>0</v>
      </c>
      <c r="S95" s="77" t="str">
        <f t="shared" si="21"/>
        <v/>
      </c>
      <c r="T95" s="55"/>
      <c r="U95" s="92"/>
      <c r="V95" s="83"/>
      <c r="W95" s="54">
        <f t="shared" si="22"/>
        <v>0</v>
      </c>
      <c r="X95" s="77" t="str">
        <f t="shared" si="23"/>
        <v/>
      </c>
      <c r="Y95" s="58"/>
      <c r="Z95" s="92"/>
      <c r="AA95" s="83"/>
      <c r="AB95" s="54">
        <f t="shared" si="24"/>
        <v>0</v>
      </c>
      <c r="AC95" s="77" t="str">
        <f t="shared" si="25"/>
        <v/>
      </c>
      <c r="AD95" s="58"/>
      <c r="AE95" s="92"/>
      <c r="AF95" s="83"/>
      <c r="AG95" s="54">
        <f t="shared" si="26"/>
        <v>0</v>
      </c>
      <c r="AH95" s="77" t="str">
        <f t="shared" si="27"/>
        <v/>
      </c>
      <c r="AI95" s="66"/>
    </row>
    <row r="96" spans="1:35" ht="15.75" customHeight="1">
      <c r="A96" s="33" t="str">
        <f>'Cap-Scores'!G27</f>
        <v>p23</v>
      </c>
      <c r="B96" s="46" t="str">
        <f>'Cap-Scores'!H27</f>
        <v>Add procedure &amp; mean PA value here</v>
      </c>
      <c r="C96" s="35">
        <f>'Cap-Scores'!J27</f>
        <v>240</v>
      </c>
      <c r="E96" s="70">
        <v>87</v>
      </c>
      <c r="F96" s="92"/>
      <c r="G96" s="83"/>
      <c r="H96" s="56">
        <f t="shared" si="28"/>
        <v>0</v>
      </c>
      <c r="I96" s="77" t="str">
        <f t="shared" si="18"/>
        <v/>
      </c>
      <c r="J96" s="55"/>
      <c r="K96" s="92"/>
      <c r="L96" s="83"/>
      <c r="M96" s="54">
        <f t="shared" si="29"/>
        <v>0</v>
      </c>
      <c r="N96" s="77" t="str">
        <f t="shared" si="19"/>
        <v/>
      </c>
      <c r="O96" s="55"/>
      <c r="P96" s="92"/>
      <c r="Q96" s="83"/>
      <c r="R96" s="54">
        <f t="shared" si="20"/>
        <v>0</v>
      </c>
      <c r="S96" s="77" t="str">
        <f t="shared" si="21"/>
        <v/>
      </c>
      <c r="T96" s="55"/>
      <c r="U96" s="92"/>
      <c r="V96" s="83"/>
      <c r="W96" s="54">
        <f t="shared" si="22"/>
        <v>0</v>
      </c>
      <c r="X96" s="77" t="str">
        <f t="shared" si="23"/>
        <v/>
      </c>
      <c r="Y96" s="58"/>
      <c r="Z96" s="92"/>
      <c r="AA96" s="83"/>
      <c r="AB96" s="54">
        <f t="shared" si="24"/>
        <v>0</v>
      </c>
      <c r="AC96" s="77" t="str">
        <f t="shared" si="25"/>
        <v/>
      </c>
      <c r="AD96" s="58"/>
      <c r="AE96" s="92"/>
      <c r="AF96" s="83"/>
      <c r="AG96" s="54">
        <f t="shared" si="26"/>
        <v>0</v>
      </c>
      <c r="AH96" s="77" t="str">
        <f t="shared" si="27"/>
        <v/>
      </c>
      <c r="AI96" s="66"/>
    </row>
    <row r="97" spans="1:35" ht="15.75" customHeight="1">
      <c r="A97" s="33" t="str">
        <f>'Cap-Scores'!G28</f>
        <v>p24</v>
      </c>
      <c r="B97" s="46" t="str">
        <f>'Cap-Scores'!H28</f>
        <v>Add procedure &amp; mean PA value here</v>
      </c>
      <c r="C97" s="35">
        <f>'Cap-Scores'!J28</f>
        <v>240</v>
      </c>
      <c r="E97" s="70">
        <v>88</v>
      </c>
      <c r="F97" s="92"/>
      <c r="G97" s="83"/>
      <c r="H97" s="56">
        <f t="shared" si="28"/>
        <v>0</v>
      </c>
      <c r="I97" s="77" t="str">
        <f t="shared" si="18"/>
        <v/>
      </c>
      <c r="J97" s="55"/>
      <c r="K97" s="92"/>
      <c r="L97" s="83"/>
      <c r="M97" s="54">
        <f t="shared" si="29"/>
        <v>0</v>
      </c>
      <c r="N97" s="77" t="str">
        <f t="shared" si="19"/>
        <v/>
      </c>
      <c r="O97" s="55"/>
      <c r="P97" s="92"/>
      <c r="Q97" s="83"/>
      <c r="R97" s="54">
        <f t="shared" si="20"/>
        <v>0</v>
      </c>
      <c r="S97" s="77" t="str">
        <f t="shared" si="21"/>
        <v/>
      </c>
      <c r="T97" s="55"/>
      <c r="U97" s="92"/>
      <c r="V97" s="83"/>
      <c r="W97" s="54">
        <f t="shared" si="22"/>
        <v>0</v>
      </c>
      <c r="X97" s="77" t="str">
        <f t="shared" si="23"/>
        <v/>
      </c>
      <c r="Y97" s="58"/>
      <c r="Z97" s="92"/>
      <c r="AA97" s="83"/>
      <c r="AB97" s="54">
        <f t="shared" si="24"/>
        <v>0</v>
      </c>
      <c r="AC97" s="77" t="str">
        <f t="shared" si="25"/>
        <v/>
      </c>
      <c r="AD97" s="58"/>
      <c r="AE97" s="92"/>
      <c r="AF97" s="83"/>
      <c r="AG97" s="54">
        <f t="shared" si="26"/>
        <v>0</v>
      </c>
      <c r="AH97" s="77" t="str">
        <f t="shared" si="27"/>
        <v/>
      </c>
      <c r="AI97" s="66"/>
    </row>
    <row r="98" spans="1:35" ht="15.75" customHeight="1">
      <c r="A98" s="33" t="str">
        <f>'Cap-Scores'!G29</f>
        <v>p25</v>
      </c>
      <c r="B98" s="46" t="str">
        <f>'Cap-Scores'!H29</f>
        <v>Add procedure &amp; mean PA value here</v>
      </c>
      <c r="C98" s="35">
        <f>'Cap-Scores'!J29</f>
        <v>240</v>
      </c>
      <c r="E98" s="70">
        <v>89</v>
      </c>
      <c r="F98" s="92"/>
      <c r="G98" s="83"/>
      <c r="H98" s="56">
        <f t="shared" si="28"/>
        <v>0</v>
      </c>
      <c r="I98" s="77" t="str">
        <f t="shared" si="18"/>
        <v/>
      </c>
      <c r="J98" s="55"/>
      <c r="K98" s="92"/>
      <c r="L98" s="83"/>
      <c r="M98" s="54">
        <f t="shared" si="29"/>
        <v>0</v>
      </c>
      <c r="N98" s="77" t="str">
        <f t="shared" si="19"/>
        <v/>
      </c>
      <c r="O98" s="55"/>
      <c r="P98" s="92"/>
      <c r="Q98" s="83"/>
      <c r="R98" s="54">
        <f t="shared" si="20"/>
        <v>0</v>
      </c>
      <c r="S98" s="77" t="str">
        <f t="shared" si="21"/>
        <v/>
      </c>
      <c r="T98" s="55"/>
      <c r="U98" s="92"/>
      <c r="V98" s="83"/>
      <c r="W98" s="54">
        <f t="shared" si="22"/>
        <v>0</v>
      </c>
      <c r="X98" s="77" t="str">
        <f t="shared" si="23"/>
        <v/>
      </c>
      <c r="Y98" s="58"/>
      <c r="Z98" s="92"/>
      <c r="AA98" s="83"/>
      <c r="AB98" s="54">
        <f t="shared" si="24"/>
        <v>0</v>
      </c>
      <c r="AC98" s="77" t="str">
        <f t="shared" si="25"/>
        <v/>
      </c>
      <c r="AD98" s="58"/>
      <c r="AE98" s="92"/>
      <c r="AF98" s="83"/>
      <c r="AG98" s="54">
        <f t="shared" si="26"/>
        <v>0</v>
      </c>
      <c r="AH98" s="77" t="str">
        <f t="shared" si="27"/>
        <v/>
      </c>
      <c r="AI98" s="66"/>
    </row>
    <row r="99" spans="1:35" ht="15.75" customHeight="1">
      <c r="A99" s="33" t="str">
        <f>'Cap-Scores'!G30</f>
        <v>p26</v>
      </c>
      <c r="B99" s="46" t="str">
        <f>'Cap-Scores'!H30</f>
        <v>Add procedure &amp; mean PA value here</v>
      </c>
      <c r="C99" s="35">
        <f>'Cap-Scores'!J30</f>
        <v>240</v>
      </c>
      <c r="E99" s="70">
        <v>90</v>
      </c>
      <c r="F99" s="92"/>
      <c r="G99" s="83"/>
      <c r="H99" s="56">
        <f t="shared" si="28"/>
        <v>0</v>
      </c>
      <c r="I99" s="77" t="str">
        <f t="shared" si="18"/>
        <v/>
      </c>
      <c r="J99" s="55"/>
      <c r="K99" s="92"/>
      <c r="L99" s="83"/>
      <c r="M99" s="54">
        <f t="shared" si="29"/>
        <v>0</v>
      </c>
      <c r="N99" s="77" t="str">
        <f t="shared" si="19"/>
        <v/>
      </c>
      <c r="O99" s="55"/>
      <c r="P99" s="92"/>
      <c r="Q99" s="83"/>
      <c r="R99" s="54">
        <f t="shared" si="20"/>
        <v>0</v>
      </c>
      <c r="S99" s="77" t="str">
        <f t="shared" si="21"/>
        <v/>
      </c>
      <c r="T99" s="55"/>
      <c r="U99" s="92"/>
      <c r="V99" s="83"/>
      <c r="W99" s="54">
        <f t="shared" si="22"/>
        <v>0</v>
      </c>
      <c r="X99" s="77" t="str">
        <f t="shared" si="23"/>
        <v/>
      </c>
      <c r="Y99" s="58"/>
      <c r="Z99" s="92"/>
      <c r="AA99" s="83"/>
      <c r="AB99" s="54">
        <f t="shared" si="24"/>
        <v>0</v>
      </c>
      <c r="AC99" s="77" t="str">
        <f t="shared" si="25"/>
        <v/>
      </c>
      <c r="AD99" s="58"/>
      <c r="AE99" s="92"/>
      <c r="AF99" s="83"/>
      <c r="AG99" s="54">
        <f t="shared" si="26"/>
        <v>0</v>
      </c>
      <c r="AH99" s="77" t="str">
        <f t="shared" si="27"/>
        <v/>
      </c>
      <c r="AI99" s="66"/>
    </row>
    <row r="100" spans="1:35" ht="15.75" customHeight="1">
      <c r="A100" s="33" t="str">
        <f>'Cap-Scores'!G31</f>
        <v>p27</v>
      </c>
      <c r="B100" s="46" t="str">
        <f>'Cap-Scores'!H31</f>
        <v>Add procedure &amp; mean PA value here</v>
      </c>
      <c r="C100" s="35">
        <f>'Cap-Scores'!J31</f>
        <v>240</v>
      </c>
      <c r="E100" s="70">
        <v>91</v>
      </c>
      <c r="F100" s="92"/>
      <c r="G100" s="83"/>
      <c r="H100" s="56">
        <f t="shared" si="28"/>
        <v>0</v>
      </c>
      <c r="I100" s="77" t="str">
        <f t="shared" si="18"/>
        <v/>
      </c>
      <c r="J100" s="55"/>
      <c r="K100" s="92"/>
      <c r="L100" s="83"/>
      <c r="M100" s="54">
        <f t="shared" si="29"/>
        <v>0</v>
      </c>
      <c r="N100" s="77" t="str">
        <f t="shared" si="19"/>
        <v/>
      </c>
      <c r="O100" s="55"/>
      <c r="P100" s="92"/>
      <c r="Q100" s="83"/>
      <c r="R100" s="54">
        <f t="shared" si="20"/>
        <v>0</v>
      </c>
      <c r="S100" s="77" t="str">
        <f t="shared" si="21"/>
        <v/>
      </c>
      <c r="T100" s="55"/>
      <c r="U100" s="92"/>
      <c r="V100" s="83"/>
      <c r="W100" s="54">
        <f t="shared" si="22"/>
        <v>0</v>
      </c>
      <c r="X100" s="77" t="str">
        <f t="shared" si="23"/>
        <v/>
      </c>
      <c r="Y100" s="58"/>
      <c r="Z100" s="92"/>
      <c r="AA100" s="83"/>
      <c r="AB100" s="54">
        <f t="shared" si="24"/>
        <v>0</v>
      </c>
      <c r="AC100" s="77" t="str">
        <f t="shared" si="25"/>
        <v/>
      </c>
      <c r="AD100" s="58"/>
      <c r="AE100" s="92"/>
      <c r="AF100" s="83"/>
      <c r="AG100" s="54">
        <f t="shared" si="26"/>
        <v>0</v>
      </c>
      <c r="AH100" s="77" t="str">
        <f t="shared" si="27"/>
        <v/>
      </c>
      <c r="AI100" s="66"/>
    </row>
    <row r="101" spans="1:35" ht="15.75" customHeight="1">
      <c r="A101" s="33" t="str">
        <f>'Cap-Scores'!G32</f>
        <v>p28</v>
      </c>
      <c r="B101" s="46" t="str">
        <f>'Cap-Scores'!H32</f>
        <v>Add procedure &amp; mean PA value here</v>
      </c>
      <c r="C101" s="35">
        <f>'Cap-Scores'!J32</f>
        <v>240</v>
      </c>
      <c r="E101" s="70">
        <v>92</v>
      </c>
      <c r="F101" s="92"/>
      <c r="G101" s="83"/>
      <c r="H101" s="56">
        <f t="shared" si="28"/>
        <v>0</v>
      </c>
      <c r="I101" s="77" t="str">
        <f t="shared" si="18"/>
        <v/>
      </c>
      <c r="J101" s="55"/>
      <c r="K101" s="92"/>
      <c r="L101" s="83"/>
      <c r="M101" s="54">
        <f t="shared" si="29"/>
        <v>0</v>
      </c>
      <c r="N101" s="77" t="str">
        <f t="shared" si="19"/>
        <v/>
      </c>
      <c r="O101" s="55"/>
      <c r="P101" s="92"/>
      <c r="Q101" s="83"/>
      <c r="R101" s="54">
        <f t="shared" si="20"/>
        <v>0</v>
      </c>
      <c r="S101" s="77" t="str">
        <f t="shared" si="21"/>
        <v/>
      </c>
      <c r="T101" s="55"/>
      <c r="U101" s="92"/>
      <c r="V101" s="83"/>
      <c r="W101" s="54">
        <f t="shared" si="22"/>
        <v>0</v>
      </c>
      <c r="X101" s="77" t="str">
        <f t="shared" si="23"/>
        <v/>
      </c>
      <c r="Y101" s="58"/>
      <c r="Z101" s="92"/>
      <c r="AA101" s="83"/>
      <c r="AB101" s="54">
        <f t="shared" si="24"/>
        <v>0</v>
      </c>
      <c r="AC101" s="77" t="str">
        <f t="shared" si="25"/>
        <v/>
      </c>
      <c r="AD101" s="58"/>
      <c r="AE101" s="92"/>
      <c r="AF101" s="83"/>
      <c r="AG101" s="54">
        <f t="shared" si="26"/>
        <v>0</v>
      </c>
      <c r="AH101" s="77" t="str">
        <f t="shared" si="27"/>
        <v/>
      </c>
      <c r="AI101" s="66"/>
    </row>
    <row r="102" spans="1:35" ht="15.75" customHeight="1">
      <c r="A102" s="33" t="str">
        <f>'Cap-Scores'!G33</f>
        <v>p29</v>
      </c>
      <c r="B102" s="46" t="str">
        <f>'Cap-Scores'!H33</f>
        <v>Add procedure &amp; mean PA value here</v>
      </c>
      <c r="C102" s="35">
        <f>'Cap-Scores'!J33</f>
        <v>240</v>
      </c>
      <c r="E102" s="70">
        <v>93</v>
      </c>
      <c r="F102" s="92"/>
      <c r="G102" s="83"/>
      <c r="H102" s="56">
        <f t="shared" si="28"/>
        <v>0</v>
      </c>
      <c r="I102" s="77" t="str">
        <f t="shared" si="18"/>
        <v/>
      </c>
      <c r="J102" s="55"/>
      <c r="K102" s="92"/>
      <c r="L102" s="83"/>
      <c r="M102" s="54">
        <f t="shared" si="29"/>
        <v>0</v>
      </c>
      <c r="N102" s="77" t="str">
        <f t="shared" si="19"/>
        <v/>
      </c>
      <c r="O102" s="55"/>
      <c r="P102" s="92"/>
      <c r="Q102" s="83"/>
      <c r="R102" s="54">
        <f t="shared" si="20"/>
        <v>0</v>
      </c>
      <c r="S102" s="77" t="str">
        <f t="shared" si="21"/>
        <v/>
      </c>
      <c r="T102" s="55"/>
      <c r="U102" s="92"/>
      <c r="V102" s="83"/>
      <c r="W102" s="54">
        <f t="shared" si="22"/>
        <v>0</v>
      </c>
      <c r="X102" s="77" t="str">
        <f t="shared" si="23"/>
        <v/>
      </c>
      <c r="Y102" s="58"/>
      <c r="Z102" s="92"/>
      <c r="AA102" s="83"/>
      <c r="AB102" s="54">
        <f t="shared" si="24"/>
        <v>0</v>
      </c>
      <c r="AC102" s="77" t="str">
        <f t="shared" si="25"/>
        <v/>
      </c>
      <c r="AD102" s="58"/>
      <c r="AE102" s="92"/>
      <c r="AF102" s="83"/>
      <c r="AG102" s="54">
        <f t="shared" si="26"/>
        <v>0</v>
      </c>
      <c r="AH102" s="77" t="str">
        <f t="shared" si="27"/>
        <v/>
      </c>
      <c r="AI102" s="66"/>
    </row>
    <row r="103" spans="1:35" ht="15.75" customHeight="1">
      <c r="A103" s="33" t="str">
        <f>'Cap-Scores'!G34</f>
        <v>p30</v>
      </c>
      <c r="B103" s="46" t="str">
        <f>'Cap-Scores'!H34</f>
        <v>Add procedure &amp; mean PA value here</v>
      </c>
      <c r="C103" s="35">
        <f>'Cap-Scores'!J34</f>
        <v>240</v>
      </c>
      <c r="E103" s="70">
        <v>94</v>
      </c>
      <c r="F103" s="92"/>
      <c r="G103" s="83"/>
      <c r="H103" s="56">
        <f t="shared" si="28"/>
        <v>0</v>
      </c>
      <c r="I103" s="77" t="str">
        <f t="shared" si="18"/>
        <v/>
      </c>
      <c r="J103" s="55"/>
      <c r="K103" s="92"/>
      <c r="L103" s="83"/>
      <c r="M103" s="54">
        <f t="shared" si="29"/>
        <v>0</v>
      </c>
      <c r="N103" s="77" t="str">
        <f t="shared" si="19"/>
        <v/>
      </c>
      <c r="O103" s="55"/>
      <c r="P103" s="92"/>
      <c r="Q103" s="83"/>
      <c r="R103" s="54">
        <f t="shared" si="20"/>
        <v>0</v>
      </c>
      <c r="S103" s="77" t="str">
        <f t="shared" si="21"/>
        <v/>
      </c>
      <c r="T103" s="55"/>
      <c r="U103" s="92"/>
      <c r="V103" s="83"/>
      <c r="W103" s="54">
        <f t="shared" si="22"/>
        <v>0</v>
      </c>
      <c r="X103" s="77" t="str">
        <f t="shared" si="23"/>
        <v/>
      </c>
      <c r="Y103" s="58"/>
      <c r="Z103" s="92"/>
      <c r="AA103" s="83"/>
      <c r="AB103" s="54">
        <f t="shared" si="24"/>
        <v>0</v>
      </c>
      <c r="AC103" s="77" t="str">
        <f t="shared" si="25"/>
        <v/>
      </c>
      <c r="AD103" s="58"/>
      <c r="AE103" s="92"/>
      <c r="AF103" s="83"/>
      <c r="AG103" s="54">
        <f t="shared" si="26"/>
        <v>0</v>
      </c>
      <c r="AH103" s="77" t="str">
        <f t="shared" si="27"/>
        <v/>
      </c>
      <c r="AI103" s="66"/>
    </row>
    <row r="104" spans="1:35" ht="15.75" customHeight="1">
      <c r="A104" s="33" t="str">
        <f>'Cap-Scores'!G35</f>
        <v>p31</v>
      </c>
      <c r="B104" s="46" t="str">
        <f>'Cap-Scores'!H35</f>
        <v>Add procedure &amp; mean PA value here</v>
      </c>
      <c r="C104" s="35">
        <f>'Cap-Scores'!J35</f>
        <v>240</v>
      </c>
      <c r="E104" s="70">
        <v>95</v>
      </c>
      <c r="F104" s="92"/>
      <c r="G104" s="83"/>
      <c r="H104" s="56">
        <f t="shared" si="28"/>
        <v>0</v>
      </c>
      <c r="I104" s="77" t="str">
        <f t="shared" si="18"/>
        <v/>
      </c>
      <c r="J104" s="55"/>
      <c r="K104" s="92"/>
      <c r="L104" s="83"/>
      <c r="M104" s="54">
        <f t="shared" si="29"/>
        <v>0</v>
      </c>
      <c r="N104" s="77" t="str">
        <f t="shared" si="19"/>
        <v/>
      </c>
      <c r="O104" s="55"/>
      <c r="P104" s="92"/>
      <c r="Q104" s="83"/>
      <c r="R104" s="54">
        <f t="shared" si="20"/>
        <v>0</v>
      </c>
      <c r="S104" s="77" t="str">
        <f t="shared" si="21"/>
        <v/>
      </c>
      <c r="T104" s="55"/>
      <c r="U104" s="92"/>
      <c r="V104" s="83"/>
      <c r="W104" s="54">
        <f t="shared" si="22"/>
        <v>0</v>
      </c>
      <c r="X104" s="77" t="str">
        <f t="shared" si="23"/>
        <v/>
      </c>
      <c r="Y104" s="58"/>
      <c r="Z104" s="92"/>
      <c r="AA104" s="83"/>
      <c r="AB104" s="54">
        <f t="shared" si="24"/>
        <v>0</v>
      </c>
      <c r="AC104" s="77" t="str">
        <f t="shared" si="25"/>
        <v/>
      </c>
      <c r="AD104" s="58"/>
      <c r="AE104" s="92"/>
      <c r="AF104" s="83"/>
      <c r="AG104" s="54">
        <f t="shared" si="26"/>
        <v>0</v>
      </c>
      <c r="AH104" s="77" t="str">
        <f t="shared" si="27"/>
        <v/>
      </c>
      <c r="AI104" s="66"/>
    </row>
    <row r="105" spans="1:35" ht="15.75" customHeight="1">
      <c r="A105" s="33" t="str">
        <f>'Cap-Scores'!G36</f>
        <v>p32</v>
      </c>
      <c r="B105" s="46" t="str">
        <f>'Cap-Scores'!H36</f>
        <v>Add procedure &amp; mean PA value here</v>
      </c>
      <c r="C105" s="35">
        <f>'Cap-Scores'!J36</f>
        <v>240</v>
      </c>
      <c r="E105" s="70">
        <v>96</v>
      </c>
      <c r="F105" s="92"/>
      <c r="G105" s="83"/>
      <c r="H105" s="56">
        <f t="shared" si="28"/>
        <v>0</v>
      </c>
      <c r="I105" s="77" t="str">
        <f t="shared" si="18"/>
        <v/>
      </c>
      <c r="J105" s="55"/>
      <c r="K105" s="92"/>
      <c r="L105" s="83"/>
      <c r="M105" s="54">
        <f t="shared" si="29"/>
        <v>0</v>
      </c>
      <c r="N105" s="77" t="str">
        <f t="shared" si="19"/>
        <v/>
      </c>
      <c r="O105" s="55"/>
      <c r="P105" s="92"/>
      <c r="Q105" s="83"/>
      <c r="R105" s="54">
        <f t="shared" si="20"/>
        <v>0</v>
      </c>
      <c r="S105" s="77" t="str">
        <f t="shared" si="21"/>
        <v/>
      </c>
      <c r="T105" s="55"/>
      <c r="U105" s="92"/>
      <c r="V105" s="83"/>
      <c r="W105" s="54">
        <f t="shared" si="22"/>
        <v>0</v>
      </c>
      <c r="X105" s="77" t="str">
        <f t="shared" si="23"/>
        <v/>
      </c>
      <c r="Y105" s="58"/>
      <c r="Z105" s="92"/>
      <c r="AA105" s="83"/>
      <c r="AB105" s="54">
        <f t="shared" si="24"/>
        <v>0</v>
      </c>
      <c r="AC105" s="77" t="str">
        <f t="shared" si="25"/>
        <v/>
      </c>
      <c r="AD105" s="58"/>
      <c r="AE105" s="92"/>
      <c r="AF105" s="83"/>
      <c r="AG105" s="54">
        <f t="shared" si="26"/>
        <v>0</v>
      </c>
      <c r="AH105" s="77" t="str">
        <f t="shared" si="27"/>
        <v/>
      </c>
      <c r="AI105" s="66"/>
    </row>
    <row r="106" spans="1:35" ht="15.75" customHeight="1">
      <c r="A106" s="33" t="str">
        <f>'Cap-Scores'!G37</f>
        <v>p33</v>
      </c>
      <c r="B106" s="46" t="str">
        <f>'Cap-Scores'!H37</f>
        <v>Add procedure &amp; mean PA value here</v>
      </c>
      <c r="C106" s="35">
        <f>'Cap-Scores'!J37</f>
        <v>240</v>
      </c>
      <c r="E106" s="70">
        <v>97</v>
      </c>
      <c r="F106" s="92"/>
      <c r="G106" s="83"/>
      <c r="H106" s="56">
        <f t="shared" si="28"/>
        <v>0</v>
      </c>
      <c r="I106" s="77" t="str">
        <f t="shared" si="18"/>
        <v/>
      </c>
      <c r="J106" s="55"/>
      <c r="K106" s="92"/>
      <c r="L106" s="83"/>
      <c r="M106" s="54">
        <f t="shared" si="29"/>
        <v>0</v>
      </c>
      <c r="N106" s="77" t="str">
        <f t="shared" si="19"/>
        <v/>
      </c>
      <c r="O106" s="55"/>
      <c r="P106" s="92"/>
      <c r="Q106" s="83"/>
      <c r="R106" s="54">
        <f t="shared" si="20"/>
        <v>0</v>
      </c>
      <c r="S106" s="77" t="str">
        <f t="shared" si="21"/>
        <v/>
      </c>
      <c r="T106" s="55"/>
      <c r="U106" s="92"/>
      <c r="V106" s="83"/>
      <c r="W106" s="54">
        <f t="shared" si="22"/>
        <v>0</v>
      </c>
      <c r="X106" s="77" t="str">
        <f t="shared" si="23"/>
        <v/>
      </c>
      <c r="Y106" s="58"/>
      <c r="Z106" s="92"/>
      <c r="AA106" s="83"/>
      <c r="AB106" s="54">
        <f t="shared" si="24"/>
        <v>0</v>
      </c>
      <c r="AC106" s="77" t="str">
        <f t="shared" si="25"/>
        <v/>
      </c>
      <c r="AD106" s="58"/>
      <c r="AE106" s="92"/>
      <c r="AF106" s="83"/>
      <c r="AG106" s="54">
        <f t="shared" si="26"/>
        <v>0</v>
      </c>
      <c r="AH106" s="77" t="str">
        <f t="shared" si="27"/>
        <v/>
      </c>
      <c r="AI106" s="66"/>
    </row>
    <row r="107" spans="1:35" ht="15.75" customHeight="1">
      <c r="A107" s="33" t="str">
        <f>'Cap-Scores'!G38</f>
        <v>p34</v>
      </c>
      <c r="B107" s="46" t="str">
        <f>'Cap-Scores'!H38</f>
        <v>Add procedure &amp; mean PA value here</v>
      </c>
      <c r="C107" s="35">
        <f>'Cap-Scores'!J38</f>
        <v>240</v>
      </c>
      <c r="E107" s="70">
        <v>98</v>
      </c>
      <c r="F107" s="92"/>
      <c r="G107" s="83"/>
      <c r="H107" s="56">
        <f t="shared" si="28"/>
        <v>0</v>
      </c>
      <c r="I107" s="77" t="str">
        <f t="shared" si="18"/>
        <v/>
      </c>
      <c r="J107" s="55"/>
      <c r="K107" s="92"/>
      <c r="L107" s="83"/>
      <c r="M107" s="54">
        <f t="shared" si="29"/>
        <v>0</v>
      </c>
      <c r="N107" s="77" t="str">
        <f t="shared" si="19"/>
        <v/>
      </c>
      <c r="O107" s="55"/>
      <c r="P107" s="92"/>
      <c r="Q107" s="83"/>
      <c r="R107" s="54">
        <f t="shared" si="20"/>
        <v>0</v>
      </c>
      <c r="S107" s="77" t="str">
        <f t="shared" si="21"/>
        <v/>
      </c>
      <c r="T107" s="55"/>
      <c r="U107" s="92"/>
      <c r="V107" s="83"/>
      <c r="W107" s="54">
        <f t="shared" si="22"/>
        <v>0</v>
      </c>
      <c r="X107" s="77" t="str">
        <f t="shared" si="23"/>
        <v/>
      </c>
      <c r="Y107" s="58"/>
      <c r="Z107" s="92"/>
      <c r="AA107" s="83"/>
      <c r="AB107" s="54">
        <f t="shared" si="24"/>
        <v>0</v>
      </c>
      <c r="AC107" s="77" t="str">
        <f t="shared" si="25"/>
        <v/>
      </c>
      <c r="AD107" s="58"/>
      <c r="AE107" s="92"/>
      <c r="AF107" s="83"/>
      <c r="AG107" s="54">
        <f t="shared" si="26"/>
        <v>0</v>
      </c>
      <c r="AH107" s="77" t="str">
        <f t="shared" si="27"/>
        <v/>
      </c>
      <c r="AI107" s="66"/>
    </row>
    <row r="108" spans="1:35" ht="15.75" customHeight="1">
      <c r="A108" s="33" t="str">
        <f>'Cap-Scores'!G39</f>
        <v>p35</v>
      </c>
      <c r="B108" s="46" t="str">
        <f>'Cap-Scores'!H39</f>
        <v>Add procedure &amp; mean PA value here</v>
      </c>
      <c r="C108" s="35">
        <f>'Cap-Scores'!J39</f>
        <v>240</v>
      </c>
      <c r="E108" s="70">
        <v>99</v>
      </c>
      <c r="F108" s="92"/>
      <c r="G108" s="83"/>
      <c r="H108" s="56">
        <f t="shared" si="28"/>
        <v>0</v>
      </c>
      <c r="I108" s="77" t="str">
        <f t="shared" si="18"/>
        <v/>
      </c>
      <c r="J108" s="55"/>
      <c r="K108" s="92"/>
      <c r="L108" s="83"/>
      <c r="M108" s="54">
        <f t="shared" si="29"/>
        <v>0</v>
      </c>
      <c r="N108" s="77" t="str">
        <f t="shared" si="19"/>
        <v/>
      </c>
      <c r="O108" s="55"/>
      <c r="P108" s="92"/>
      <c r="Q108" s="83"/>
      <c r="R108" s="54">
        <f t="shared" si="20"/>
        <v>0</v>
      </c>
      <c r="S108" s="77" t="str">
        <f t="shared" si="21"/>
        <v/>
      </c>
      <c r="T108" s="55"/>
      <c r="U108" s="92"/>
      <c r="V108" s="83"/>
      <c r="W108" s="54">
        <f t="shared" si="22"/>
        <v>0</v>
      </c>
      <c r="X108" s="77" t="str">
        <f t="shared" si="23"/>
        <v/>
      </c>
      <c r="Y108" s="58"/>
      <c r="Z108" s="92"/>
      <c r="AA108" s="83"/>
      <c r="AB108" s="54">
        <f t="shared" si="24"/>
        <v>0</v>
      </c>
      <c r="AC108" s="77" t="str">
        <f t="shared" si="25"/>
        <v/>
      </c>
      <c r="AD108" s="58"/>
      <c r="AE108" s="92"/>
      <c r="AF108" s="83"/>
      <c r="AG108" s="54">
        <f t="shared" si="26"/>
        <v>0</v>
      </c>
      <c r="AH108" s="77" t="str">
        <f t="shared" si="27"/>
        <v/>
      </c>
      <c r="AI108" s="66"/>
    </row>
    <row r="109" spans="1:35" ht="15.75" customHeight="1">
      <c r="A109" s="33" t="str">
        <f>'Cap-Scores'!G40</f>
        <v>p36</v>
      </c>
      <c r="B109" s="46" t="str">
        <f>'Cap-Scores'!H40</f>
        <v>Add procedure &amp; mean PA value here</v>
      </c>
      <c r="C109" s="35">
        <f>'Cap-Scores'!J40</f>
        <v>240</v>
      </c>
      <c r="E109" s="70">
        <v>100</v>
      </c>
      <c r="F109" s="93"/>
      <c r="G109" s="83"/>
      <c r="H109" s="56">
        <f t="shared" si="28"/>
        <v>0</v>
      </c>
      <c r="I109" s="77" t="str">
        <f t="shared" si="18"/>
        <v/>
      </c>
      <c r="J109" s="55"/>
      <c r="K109" s="93"/>
      <c r="L109" s="83"/>
      <c r="M109" s="54">
        <f t="shared" si="29"/>
        <v>0</v>
      </c>
      <c r="N109" s="77" t="str">
        <f t="shared" si="19"/>
        <v/>
      </c>
      <c r="O109" s="55"/>
      <c r="P109" s="93"/>
      <c r="Q109" s="83"/>
      <c r="R109" s="54">
        <f t="shared" si="20"/>
        <v>0</v>
      </c>
      <c r="S109" s="77" t="str">
        <f t="shared" si="21"/>
        <v/>
      </c>
      <c r="T109" s="55"/>
      <c r="U109" s="93"/>
      <c r="V109" s="83"/>
      <c r="W109" s="54">
        <f t="shared" si="22"/>
        <v>0</v>
      </c>
      <c r="X109" s="77" t="str">
        <f t="shared" si="23"/>
        <v/>
      </c>
      <c r="Y109" s="58"/>
      <c r="Z109" s="93"/>
      <c r="AA109" s="83"/>
      <c r="AB109" s="54">
        <f t="shared" si="24"/>
        <v>0</v>
      </c>
      <c r="AC109" s="77" t="str">
        <f t="shared" si="25"/>
        <v/>
      </c>
      <c r="AD109" s="58"/>
      <c r="AE109" s="93"/>
      <c r="AF109" s="83"/>
      <c r="AG109" s="54">
        <f t="shared" si="26"/>
        <v>0</v>
      </c>
      <c r="AH109" s="77" t="str">
        <f t="shared" si="27"/>
        <v/>
      </c>
      <c r="AI109" s="66"/>
    </row>
    <row r="110" spans="1:35" ht="15.75" customHeight="1">
      <c r="A110" s="33" t="str">
        <f>'Cap-Scores'!G41</f>
        <v>p37</v>
      </c>
      <c r="B110" s="46" t="str">
        <f>'Cap-Scores'!H41</f>
        <v>Add procedure &amp; mean PA value here</v>
      </c>
      <c r="C110" s="35">
        <f>'Cap-Scores'!J41</f>
        <v>240</v>
      </c>
      <c r="E110" s="23" t="s">
        <v>22</v>
      </c>
    </row>
    <row r="111" spans="1:35" ht="15.75" customHeight="1">
      <c r="A111" s="33" t="str">
        <f>'Cap-Scores'!G42</f>
        <v>p38</v>
      </c>
      <c r="B111" s="46" t="str">
        <f>'Cap-Scores'!H42</f>
        <v>Add procedure &amp; mean PA value here</v>
      </c>
      <c r="C111" s="35">
        <f>'Cap-Scores'!J42</f>
        <v>240</v>
      </c>
    </row>
    <row r="112" spans="1:35" ht="15.75" customHeight="1">
      <c r="A112" s="33" t="str">
        <f>'Cap-Scores'!G43</f>
        <v>p39</v>
      </c>
      <c r="B112" s="46" t="str">
        <f>'Cap-Scores'!H43</f>
        <v>Add procedure &amp; mean PA value here</v>
      </c>
      <c r="C112" s="35">
        <f>'Cap-Scores'!J43</f>
        <v>240</v>
      </c>
    </row>
    <row r="113" spans="1:11" ht="15.75" customHeight="1">
      <c r="A113" s="36" t="str">
        <f>'Cap-Scores'!G44</f>
        <v>p40</v>
      </c>
      <c r="B113" s="51" t="str">
        <f>'Cap-Scores'!H44</f>
        <v>Add procedure &amp; mean PA value here</v>
      </c>
      <c r="C113" s="38">
        <f>'Cap-Scores'!J44</f>
        <v>240</v>
      </c>
    </row>
    <row r="122" spans="1:11">
      <c r="E122" s="3" t="s">
        <v>263</v>
      </c>
      <c r="F122" s="3" t="s">
        <v>264</v>
      </c>
    </row>
    <row r="123" spans="1:11">
      <c r="E123" s="112" t="s">
        <v>258</v>
      </c>
      <c r="F123" s="113" t="s">
        <v>259</v>
      </c>
      <c r="G123" s="113" t="s">
        <v>260</v>
      </c>
      <c r="H123" s="113" t="s">
        <v>261</v>
      </c>
      <c r="I123" s="113" t="s">
        <v>262</v>
      </c>
      <c r="J123" s="114"/>
      <c r="K123" s="115" t="s">
        <v>2</v>
      </c>
    </row>
    <row r="124" spans="1:11">
      <c r="E124" s="116" t="str">
        <f>$G$3</f>
        <v>dd/mm/yy</v>
      </c>
      <c r="F124" s="117">
        <f>$G$4</f>
        <v>5</v>
      </c>
      <c r="G124" s="117">
        <f>$G$5</f>
        <v>500</v>
      </c>
      <c r="H124" s="117">
        <f>$G$6</f>
        <v>0</v>
      </c>
      <c r="I124" s="117">
        <f>$G$7</f>
        <v>500</v>
      </c>
      <c r="J124" s="118"/>
      <c r="K124" s="122">
        <f>$G$7/240</f>
        <v>2.0833333333333335</v>
      </c>
    </row>
    <row r="125" spans="1:11">
      <c r="E125" s="116" t="str">
        <f>$L$3</f>
        <v>dd/mm/yy</v>
      </c>
      <c r="F125" s="117">
        <f>$L$4</f>
        <v>0</v>
      </c>
      <c r="G125" s="117">
        <f>$L$5</f>
        <v>0</v>
      </c>
      <c r="H125" s="117">
        <f>$L$6</f>
        <v>0</v>
      </c>
      <c r="I125" s="117">
        <f>$L$7</f>
        <v>0</v>
      </c>
      <c r="J125" s="118"/>
      <c r="K125" s="122">
        <f>$L$7/240</f>
        <v>0</v>
      </c>
    </row>
    <row r="126" spans="1:11">
      <c r="E126" s="116" t="str">
        <f>$Q$3</f>
        <v>dd/mm/yy</v>
      </c>
      <c r="F126" s="117">
        <f>$Q$4</f>
        <v>0</v>
      </c>
      <c r="G126" s="117">
        <f>$Q$5</f>
        <v>0</v>
      </c>
      <c r="H126" s="117">
        <f>$Q$6</f>
        <v>0</v>
      </c>
      <c r="I126" s="117">
        <f>$Q$7</f>
        <v>0</v>
      </c>
      <c r="J126" s="118"/>
      <c r="K126" s="122">
        <f>$Q$7/240</f>
        <v>0</v>
      </c>
    </row>
    <row r="127" spans="1:11">
      <c r="E127" s="116" t="str">
        <f>$V$3</f>
        <v>dd/mm/yy</v>
      </c>
      <c r="F127" s="117">
        <f>$V$4</f>
        <v>0</v>
      </c>
      <c r="G127" s="117">
        <f>$V$5</f>
        <v>0</v>
      </c>
      <c r="H127" s="117">
        <f>$V$6</f>
        <v>0</v>
      </c>
      <c r="I127" s="117">
        <f>$V$7</f>
        <v>0</v>
      </c>
      <c r="J127" s="118"/>
      <c r="K127" s="122">
        <f>$V$7/240</f>
        <v>0</v>
      </c>
    </row>
    <row r="128" spans="1:11">
      <c r="E128" s="116" t="str">
        <f>$AA$3</f>
        <v>dd/mm/yy</v>
      </c>
      <c r="F128" s="117">
        <f>$AA$4</f>
        <v>0</v>
      </c>
      <c r="G128" s="117">
        <f>$AA$5</f>
        <v>0</v>
      </c>
      <c r="H128" s="117">
        <f>$AA$6</f>
        <v>0</v>
      </c>
      <c r="I128" s="117">
        <f>$AA$7</f>
        <v>0</v>
      </c>
      <c r="J128" s="118"/>
      <c r="K128" s="122">
        <f>$AA$7/240</f>
        <v>0</v>
      </c>
    </row>
    <row r="129" spans="5:11">
      <c r="E129" s="119" t="str">
        <f>$AF$3</f>
        <v>dd/mm/yy</v>
      </c>
      <c r="F129" s="120">
        <f>$AF$4</f>
        <v>0</v>
      </c>
      <c r="G129" s="120">
        <f>$AF$5</f>
        <v>0</v>
      </c>
      <c r="H129" s="120">
        <f>$AF$6</f>
        <v>0</v>
      </c>
      <c r="I129" s="120">
        <f>$AF$7</f>
        <v>0</v>
      </c>
      <c r="J129" s="121"/>
      <c r="K129" s="123">
        <f>$AF$7/240</f>
        <v>0</v>
      </c>
    </row>
  </sheetData>
  <sheetProtection sheet="1" objects="1" scenarios="1" selectLockedCells="1"/>
  <mergeCells count="38">
    <mergeCell ref="AF7:AG7"/>
    <mergeCell ref="G6:H6"/>
    <mergeCell ref="L6:M6"/>
    <mergeCell ref="Q6:R6"/>
    <mergeCell ref="V6:W6"/>
    <mergeCell ref="AA6:AB6"/>
    <mergeCell ref="AF6:AG6"/>
    <mergeCell ref="G7:H7"/>
    <mergeCell ref="L7:M7"/>
    <mergeCell ref="Q7:R7"/>
    <mergeCell ref="V7:W7"/>
    <mergeCell ref="AA7:AB7"/>
    <mergeCell ref="AF5:AG5"/>
    <mergeCell ref="G4:H4"/>
    <mergeCell ref="L4:M4"/>
    <mergeCell ref="Q4:R4"/>
    <mergeCell ref="V4:W4"/>
    <mergeCell ref="AA4:AB4"/>
    <mergeCell ref="AF4:AG4"/>
    <mergeCell ref="G5:H5"/>
    <mergeCell ref="L5:M5"/>
    <mergeCell ref="Q5:R5"/>
    <mergeCell ref="V5:W5"/>
    <mergeCell ref="AA5:AB5"/>
    <mergeCell ref="AF1:AG2"/>
    <mergeCell ref="AJ1:AJ2"/>
    <mergeCell ref="G3:H3"/>
    <mergeCell ref="L3:M3"/>
    <mergeCell ref="Q3:R3"/>
    <mergeCell ref="V3:W3"/>
    <mergeCell ref="AA3:AB3"/>
    <mergeCell ref="AF3:AG3"/>
    <mergeCell ref="AA1:AB2"/>
    <mergeCell ref="A1:C2"/>
    <mergeCell ref="G1:H2"/>
    <mergeCell ref="L1:M2"/>
    <mergeCell ref="Q1:R2"/>
    <mergeCell ref="V1:W2"/>
  </mergeCells>
  <conditionalFormatting sqref="G7">
    <cfRule type="colorScale" priority="7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V7">
    <cfRule type="colorScale" priority="4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L7">
    <cfRule type="colorScale" priority="6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Q7">
    <cfRule type="colorScale" priority="5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AJ7">
    <cfRule type="colorScale" priority="3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AA7">
    <cfRule type="colorScale" priority="2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conditionalFormatting sqref="AF7">
    <cfRule type="colorScale" priority="1">
      <colorScale>
        <cfvo type="num" val="-240"/>
        <cfvo type="num" val="0"/>
        <cfvo type="num" val="240"/>
        <color rgb="FFF8696B"/>
        <color rgb="FFFFEB84"/>
        <color rgb="FF63BE7B"/>
      </colorScale>
    </cfRule>
  </conditionalFormatting>
  <dataValidations count="5">
    <dataValidation allowBlank="1" showInputMessage="1" showErrorMessage="1" prompt="Enter week start date" sqref="G3:H3 AA3:AB3 L3:M3 Q3:R3 V3:W3 AF3:AG3" xr:uid="{00000000-0002-0000-0500-000000000000}"/>
    <dataValidation type="list" allowBlank="1" showDropDown="1" showInputMessage="1" showErrorMessage="1" errorTitle="Invalid code" error="Enter a valid case or procedure code from the Look Up Table" sqref="G10:G109 AF10:AF109 V10:V109 Q10:Q109 L10:L109 AA10:AA109" xr:uid="{00000000-0002-0000-0500-000001000000}">
      <formula1>$A$4:$A$113</formula1>
    </dataValidation>
    <dataValidation type="whole" showInputMessage="1" showErrorMessage="1" error="Value between 1 and 2500 NESMETs" prompt="Calculate available NESMETs for your contracted week with the Cap-Tool and enter into this box. " sqref="F1" xr:uid="{00000000-0002-0000-0500-000002000000}">
      <formula1>1</formula1>
      <formula2>2500</formula2>
    </dataValidation>
    <dataValidation type="decimal" showInputMessage="1" showErrorMessage="1" error="Value between 1 and 7 days" prompt="Enter the number of days for your contracted week if different from a standard 5 day week" sqref="F2" xr:uid="{00000000-0002-0000-0500-000003000000}">
      <formula1>1</formula1>
      <formula2>7</formula2>
    </dataValidation>
    <dataValidation type="decimal" showInputMessage="1" showErrorMessage="1" error="Working days between 1 and 6" prompt="Enter number of working days for the week. Usually this will be the same as the contracted week but may be less for leave/holidays or more for overtime. Used decimal for half and quarter days." sqref="G4:H4 AF4:AG4 Q4:R4 V4:W4 AA4:AB4 L4:M4" xr:uid="{00000000-0002-0000-0500-000004000000}">
      <formula1>0</formula1>
      <formula2>6</formula2>
    </dataValidation>
  </dataValidations>
  <pageMargins left="0.7" right="0.7" top="0.75" bottom="0.75" header="0.3" footer="0.3"/>
  <pageSetup paperSize="9" orientation="portrait" r:id="rId1"/>
  <ignoredErrors>
    <ignoredError sqref="E124:K12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3"/>
  <sheetViews>
    <sheetView showGridLines="0" showRowColHeaders="0" workbookViewId="0">
      <selection activeCell="G3" sqref="G3:H3"/>
    </sheetView>
  </sheetViews>
  <sheetFormatPr baseColWidth="10" defaultColWidth="8.83203125" defaultRowHeight="15"/>
  <cols>
    <col min="1" max="1" width="7.5" style="3" customWidth="1"/>
    <col min="2" max="2" width="40.6640625" style="3" customWidth="1"/>
    <col min="3" max="3" width="8.83203125" style="3"/>
    <col min="4" max="4" width="1.6640625" style="3" customWidth="1"/>
    <col min="5" max="5" width="22.83203125" style="3" customWidth="1"/>
    <col min="6" max="9" width="10.6640625" style="3" customWidth="1"/>
    <col min="10" max="10" width="4" style="3" customWidth="1"/>
    <col min="11" max="11" width="20.6640625" style="3" customWidth="1"/>
    <col min="12" max="13" width="10.6640625" style="3" customWidth="1"/>
    <col min="14" max="16384" width="8.83203125" style="3"/>
  </cols>
  <sheetData>
    <row r="1" spans="1:12" ht="45" customHeight="1">
      <c r="A1" s="157" t="s">
        <v>202</v>
      </c>
      <c r="B1" s="157"/>
      <c r="C1" s="157"/>
      <c r="E1" s="168" t="s">
        <v>223</v>
      </c>
      <c r="F1" s="165" t="s">
        <v>221</v>
      </c>
      <c r="G1" s="165"/>
      <c r="H1" s="165"/>
      <c r="I1" s="79"/>
      <c r="J1" s="66"/>
    </row>
    <row r="2" spans="1:12" ht="21.75" customHeight="1">
      <c r="A2" s="146"/>
      <c r="B2" s="146"/>
      <c r="C2" s="146"/>
      <c r="E2" s="168"/>
      <c r="F2" s="165"/>
      <c r="G2" s="165"/>
      <c r="H2" s="165"/>
      <c r="I2" s="79"/>
      <c r="J2" s="66"/>
    </row>
    <row r="3" spans="1:12" ht="23" customHeight="1">
      <c r="A3" s="50" t="s">
        <v>35</v>
      </c>
      <c r="B3" s="30" t="s">
        <v>34</v>
      </c>
      <c r="C3" s="40" t="s">
        <v>7</v>
      </c>
      <c r="E3" s="108" t="s">
        <v>198</v>
      </c>
      <c r="F3" s="109"/>
      <c r="G3" s="169" t="s">
        <v>246</v>
      </c>
      <c r="H3" s="169"/>
      <c r="I3" s="79"/>
      <c r="J3" s="66"/>
    </row>
    <row r="4" spans="1:12" ht="15.75" customHeight="1" thickBot="1">
      <c r="A4" s="33" t="str">
        <f>'Cap-Scores'!B5</f>
        <v>c1</v>
      </c>
      <c r="B4" s="45" t="str">
        <f>'Cap-Scores'!C5</f>
        <v>Abscess/infective lesion</v>
      </c>
      <c r="C4" s="32">
        <f>'Cap-Scores'!E5</f>
        <v>38.4</v>
      </c>
      <c r="E4" s="111" t="s">
        <v>196</v>
      </c>
      <c r="F4" s="110"/>
      <c r="G4" s="167">
        <f>SUM(H7:H106)</f>
        <v>0</v>
      </c>
      <c r="H4" s="167"/>
      <c r="I4" s="166" t="str">
        <f>"or " &amp; IFERROR(ROUND((G4/240),2),0) &amp; " PA"</f>
        <v>or 0 PA</v>
      </c>
      <c r="J4" s="166"/>
    </row>
    <row r="5" spans="1:12" ht="15.75" customHeight="1" thickTop="1">
      <c r="A5" s="33" t="str">
        <f>'Cap-Scores'!B6</f>
        <v>c2</v>
      </c>
      <c r="B5" s="46" t="str">
        <f>'Cap-Scores'!C6</f>
        <v>Biopsy dementia/neurodegenerative</v>
      </c>
      <c r="C5" s="35">
        <f>'Cap-Scores'!E6</f>
        <v>95.615999999999985</v>
      </c>
      <c r="E5" s="69"/>
      <c r="F5" s="85" t="s">
        <v>222</v>
      </c>
      <c r="G5" s="52" t="s">
        <v>125</v>
      </c>
      <c r="H5" s="53" t="s">
        <v>36</v>
      </c>
      <c r="I5" s="79"/>
      <c r="J5" s="66"/>
    </row>
    <row r="6" spans="1:12" ht="15.75" customHeight="1">
      <c r="A6" s="33" t="str">
        <f>'Cap-Scores'!B7</f>
        <v>c3</v>
      </c>
      <c r="B6" s="46" t="str">
        <f>'Cap-Scores'!C7</f>
        <v>Biopsy inflammation/metabolic/genetic</v>
      </c>
      <c r="C6" s="35">
        <f>'Cap-Scores'!E7</f>
        <v>122.11199999999999</v>
      </c>
      <c r="E6" s="69"/>
      <c r="F6" s="86" t="s">
        <v>226</v>
      </c>
      <c r="G6" s="14" t="s">
        <v>35</v>
      </c>
      <c r="H6" s="57" t="s">
        <v>126</v>
      </c>
      <c r="I6" s="79"/>
      <c r="J6" s="66"/>
    </row>
    <row r="7" spans="1:12" ht="15.75" customHeight="1">
      <c r="A7" s="33" t="str">
        <f>'Cap-Scores'!B8</f>
        <v>c4</v>
      </c>
      <c r="B7" s="46" t="str">
        <f>'Cap-Scores'!C8</f>
        <v>Bone/cartilage tumour/lesion (basic)</v>
      </c>
      <c r="C7" s="35">
        <f>'Cap-Scores'!E8</f>
        <v>23.04</v>
      </c>
      <c r="E7" s="70">
        <v>1</v>
      </c>
      <c r="F7" s="94"/>
      <c r="G7" s="83"/>
      <c r="H7" s="56">
        <f>IFERROR(VLOOKUP(G7,$A$4:$C$113,3,FALSE),0)</f>
        <v>0</v>
      </c>
      <c r="I7" s="77" t="str">
        <f t="shared" ref="I7:I70" si="0">LEFT(IFERROR(VLOOKUP(G7,$A$4:$C$113,2,FALSE),""),13)</f>
        <v/>
      </c>
      <c r="J7" s="66"/>
      <c r="L7" s="73"/>
    </row>
    <row r="8" spans="1:12" ht="15.75" customHeight="1">
      <c r="A8" s="33" t="str">
        <f>'Cap-Scores'!B9</f>
        <v>c5</v>
      </c>
      <c r="B8" s="46" t="str">
        <f>'Cap-Scores'!C9</f>
        <v>Bone/cartilage tumour/lesion (complex)</v>
      </c>
      <c r="C8" s="35">
        <f>'Cap-Scores'!E9</f>
        <v>87.551999999999992</v>
      </c>
      <c r="E8" s="70">
        <v>2</v>
      </c>
      <c r="F8" s="95"/>
      <c r="G8" s="84"/>
      <c r="H8" s="56">
        <f t="shared" ref="H8:H71" si="1">IFERROR(VLOOKUP(G8,$A$4:$C$113,3,FALSE),0)</f>
        <v>0</v>
      </c>
      <c r="I8" s="77" t="str">
        <f t="shared" si="0"/>
        <v/>
      </c>
      <c r="J8" s="66"/>
    </row>
    <row r="9" spans="1:12" ht="15.75" customHeight="1">
      <c r="A9" s="33" t="str">
        <f>'Cap-Scores'!B10</f>
        <v>c6</v>
      </c>
      <c r="B9" s="46" t="str">
        <f>'Cap-Scores'!C10</f>
        <v>Chordoma</v>
      </c>
      <c r="C9" s="35">
        <f>'Cap-Scores'!E10</f>
        <v>38.783999999999999</v>
      </c>
      <c r="E9" s="70">
        <v>3</v>
      </c>
      <c r="F9" s="95"/>
      <c r="G9" s="84"/>
      <c r="H9" s="56">
        <f t="shared" si="1"/>
        <v>0</v>
      </c>
      <c r="I9" s="77" t="str">
        <f t="shared" si="0"/>
        <v/>
      </c>
      <c r="J9" s="66"/>
    </row>
    <row r="10" spans="1:12" ht="15.75" customHeight="1">
      <c r="A10" s="33" t="str">
        <f>'Cap-Scores'!B11</f>
        <v>c7</v>
      </c>
      <c r="B10" s="46" t="str">
        <f>'Cap-Scores'!C11</f>
        <v>Choroid plexus tumour</v>
      </c>
      <c r="C10" s="35">
        <f>'Cap-Scores'!E11</f>
        <v>40.704000000000001</v>
      </c>
      <c r="E10" s="70">
        <v>4</v>
      </c>
      <c r="F10" s="95"/>
      <c r="G10" s="84"/>
      <c r="H10" s="56">
        <f t="shared" si="1"/>
        <v>0</v>
      </c>
      <c r="I10" s="77" t="str">
        <f t="shared" si="0"/>
        <v/>
      </c>
      <c r="J10" s="66"/>
    </row>
    <row r="11" spans="1:12" ht="15.75" customHeight="1">
      <c r="A11" s="33" t="str">
        <f>'Cap-Scores'!B12</f>
        <v>c8</v>
      </c>
      <c r="B11" s="46" t="str">
        <f>'Cap-Scores'!C12</f>
        <v>Cortical dysplasia/heterotopias</v>
      </c>
      <c r="C11" s="35">
        <f>'Cap-Scores'!E12</f>
        <v>90.367999999999995</v>
      </c>
      <c r="E11" s="70">
        <v>5</v>
      </c>
      <c r="F11" s="95"/>
      <c r="G11" s="84"/>
      <c r="H11" s="56">
        <f t="shared" si="1"/>
        <v>0</v>
      </c>
      <c r="I11" s="77" t="str">
        <f t="shared" si="0"/>
        <v/>
      </c>
      <c r="J11" s="66"/>
    </row>
    <row r="12" spans="1:12" ht="15.75" customHeight="1">
      <c r="A12" s="33" t="str">
        <f>'Cap-Scores'!B13</f>
        <v>c9</v>
      </c>
      <c r="B12" s="46" t="str">
        <f>'Cap-Scores'!C13</f>
        <v>Cystic lesions coele/colloid/dermoid/enteric</v>
      </c>
      <c r="C12" s="35">
        <f>'Cap-Scores'!E13</f>
        <v>26.55085714285714</v>
      </c>
      <c r="E12" s="70">
        <v>6</v>
      </c>
      <c r="F12" s="95"/>
      <c r="G12" s="84"/>
      <c r="H12" s="56">
        <f t="shared" si="1"/>
        <v>0</v>
      </c>
      <c r="I12" s="77" t="str">
        <f t="shared" si="0"/>
        <v/>
      </c>
      <c r="J12" s="66"/>
    </row>
    <row r="13" spans="1:12" ht="15.75" customHeight="1">
      <c r="A13" s="33" t="str">
        <f>'Cap-Scores'!B14</f>
        <v>c10</v>
      </c>
      <c r="B13" s="46" t="str">
        <f>'Cap-Scores'!C14</f>
        <v>Cytology brain cyst fluid</v>
      </c>
      <c r="C13" s="35">
        <f>'Cap-Scores'!E14</f>
        <v>23.04</v>
      </c>
      <c r="E13" s="70">
        <v>7</v>
      </c>
      <c r="F13" s="95"/>
      <c r="G13" s="84"/>
      <c r="H13" s="56">
        <f t="shared" si="1"/>
        <v>0</v>
      </c>
      <c r="I13" s="77" t="str">
        <f t="shared" si="0"/>
        <v/>
      </c>
      <c r="J13" s="66"/>
    </row>
    <row r="14" spans="1:12" ht="15.75" customHeight="1">
      <c r="A14" s="33" t="str">
        <f>'Cap-Scores'!B15</f>
        <v>c11</v>
      </c>
      <c r="B14" s="46" t="str">
        <f>'Cap-Scores'!C15</f>
        <v>Cytology CSF - cytospin only</v>
      </c>
      <c r="C14" s="35">
        <f>'Cap-Scores'!E15</f>
        <v>18.109935483870967</v>
      </c>
      <c r="E14" s="70">
        <v>8</v>
      </c>
      <c r="F14" s="95"/>
      <c r="G14" s="84"/>
      <c r="H14" s="56">
        <f t="shared" si="1"/>
        <v>0</v>
      </c>
      <c r="I14" s="77" t="str">
        <f t="shared" si="0"/>
        <v/>
      </c>
      <c r="J14" s="66"/>
    </row>
    <row r="15" spans="1:12" ht="15.75" customHeight="1">
      <c r="A15" s="33" t="str">
        <f>'Cap-Scores'!B16</f>
        <v>c12</v>
      </c>
      <c r="B15" s="46" t="str">
        <f>'Cap-Scores'!C16</f>
        <v>Cytology CSF with immunostains</v>
      </c>
      <c r="C15" s="35">
        <f>'Cap-Scores'!E16</f>
        <v>54.220799999999997</v>
      </c>
      <c r="E15" s="70">
        <v>9</v>
      </c>
      <c r="F15" s="95"/>
      <c r="G15" s="84"/>
      <c r="H15" s="56">
        <f t="shared" si="1"/>
        <v>0</v>
      </c>
      <c r="I15" s="77" t="str">
        <f t="shared" si="0"/>
        <v/>
      </c>
      <c r="J15" s="66"/>
    </row>
    <row r="16" spans="1:12" ht="15.75" customHeight="1">
      <c r="A16" s="33" t="str">
        <f>'Cap-Scores'!B17</f>
        <v>c13</v>
      </c>
      <c r="B16" s="46" t="str">
        <f>'Cap-Scores'!C17</f>
        <v>Embryonal - medulloblastoma</v>
      </c>
      <c r="C16" s="35">
        <f>'Cap-Scores'!E17</f>
        <v>119.03999999999999</v>
      </c>
      <c r="E16" s="70">
        <v>10</v>
      </c>
      <c r="F16" s="95"/>
      <c r="G16" s="84"/>
      <c r="H16" s="56">
        <f t="shared" si="1"/>
        <v>0</v>
      </c>
      <c r="I16" s="77" t="str">
        <f t="shared" si="0"/>
        <v/>
      </c>
      <c r="J16" s="66"/>
    </row>
    <row r="17" spans="1:10" ht="15.75" customHeight="1">
      <c r="A17" s="33" t="str">
        <f>'Cap-Scores'!B18</f>
        <v>c14</v>
      </c>
      <c r="B17" s="46" t="str">
        <f>'Cap-Scores'!C18</f>
        <v>Embryonal - neuroblastoma</v>
      </c>
      <c r="C17" s="35">
        <f>'Cap-Scores'!E18</f>
        <v>93.695999999999998</v>
      </c>
      <c r="E17" s="70">
        <v>11</v>
      </c>
      <c r="F17" s="95"/>
      <c r="G17" s="84"/>
      <c r="H17" s="56">
        <f t="shared" si="1"/>
        <v>0</v>
      </c>
      <c r="I17" s="77" t="str">
        <f t="shared" si="0"/>
        <v/>
      </c>
      <c r="J17" s="66"/>
    </row>
    <row r="18" spans="1:10" ht="15.75" customHeight="1">
      <c r="A18" s="33" t="str">
        <f>'Cap-Scores'!B19</f>
        <v>c15</v>
      </c>
      <c r="B18" s="46" t="str">
        <f>'Cap-Scores'!C19</f>
        <v>Embryonal - other tumour</v>
      </c>
      <c r="C18" s="35">
        <f>'Cap-Scores'!E19</f>
        <v>158.208</v>
      </c>
      <c r="E18" s="70">
        <v>12</v>
      </c>
      <c r="F18" s="95"/>
      <c r="G18" s="84"/>
      <c r="H18" s="56">
        <f t="shared" si="1"/>
        <v>0</v>
      </c>
      <c r="I18" s="77" t="str">
        <f t="shared" si="0"/>
        <v/>
      </c>
      <c r="J18" s="66"/>
    </row>
    <row r="19" spans="1:10" ht="15.75" customHeight="1">
      <c r="A19" s="33" t="str">
        <f>'Cap-Scores'!B20</f>
        <v>c16</v>
      </c>
      <c r="B19" s="46" t="str">
        <f>'Cap-Scores'!C20</f>
        <v>Eye corneal button</v>
      </c>
      <c r="C19" s="35">
        <f>'Cap-Scores'!E20</f>
        <v>39.167999999999999</v>
      </c>
      <c r="E19" s="70">
        <v>13</v>
      </c>
      <c r="F19" s="95"/>
      <c r="G19" s="84"/>
      <c r="H19" s="56">
        <f t="shared" si="1"/>
        <v>0</v>
      </c>
      <c r="I19" s="77" t="str">
        <f t="shared" si="0"/>
        <v/>
      </c>
      <c r="J19" s="66"/>
    </row>
    <row r="20" spans="1:10" ht="15.75" customHeight="1">
      <c r="A20" s="33" t="str">
        <f>'Cap-Scores'!B21</f>
        <v>c17</v>
      </c>
      <c r="B20" s="46" t="str">
        <f>'Cap-Scores'!C21</f>
        <v>Eye corneal endothelial strip</v>
      </c>
      <c r="C20" s="35">
        <f>'Cap-Scores'!E21</f>
        <v>15.36</v>
      </c>
      <c r="E20" s="70">
        <v>14</v>
      </c>
      <c r="F20" s="95"/>
      <c r="G20" s="84"/>
      <c r="H20" s="56">
        <f t="shared" si="1"/>
        <v>0</v>
      </c>
      <c r="I20" s="77" t="str">
        <f t="shared" si="0"/>
        <v/>
      </c>
      <c r="J20" s="66"/>
    </row>
    <row r="21" spans="1:10" ht="15.75" customHeight="1">
      <c r="A21" s="33" t="str">
        <f>'Cap-Scores'!B22</f>
        <v>c18</v>
      </c>
      <c r="B21" s="46" t="str">
        <f>'Cap-Scores'!C22</f>
        <v>Eye corneal/conjunctival lesion</v>
      </c>
      <c r="C21" s="35">
        <f>'Cap-Scores'!E22</f>
        <v>60.416000000000004</v>
      </c>
      <c r="E21" s="70">
        <v>15</v>
      </c>
      <c r="F21" s="95"/>
      <c r="G21" s="84"/>
      <c r="H21" s="56">
        <f t="shared" si="1"/>
        <v>0</v>
      </c>
      <c r="I21" s="77" t="str">
        <f t="shared" si="0"/>
        <v/>
      </c>
      <c r="J21" s="66"/>
    </row>
    <row r="22" spans="1:10" ht="15.75" customHeight="1">
      <c r="A22" s="33" t="str">
        <f>'Cap-Scores'!B23</f>
        <v>c19</v>
      </c>
      <c r="B22" s="46" t="str">
        <f>'Cap-Scores'!C23</f>
        <v>Eye enucleation</v>
      </c>
      <c r="C22" s="35">
        <f>'Cap-Scores'!E23</f>
        <v>46.08</v>
      </c>
      <c r="E22" s="70">
        <v>16</v>
      </c>
      <c r="F22" s="95"/>
      <c r="G22" s="84"/>
      <c r="H22" s="56">
        <f t="shared" si="1"/>
        <v>0</v>
      </c>
      <c r="I22" s="77" t="str">
        <f t="shared" si="0"/>
        <v/>
      </c>
      <c r="J22" s="66"/>
    </row>
    <row r="23" spans="1:10" ht="15.75" customHeight="1">
      <c r="A23" s="33" t="str">
        <f>'Cap-Scores'!B24</f>
        <v>c20</v>
      </c>
      <c r="B23" s="46" t="str">
        <f>'Cap-Scores'!C24</f>
        <v>Eye evisceration</v>
      </c>
      <c r="C23" s="35">
        <f>'Cap-Scores'!E24</f>
        <v>30.72</v>
      </c>
      <c r="E23" s="70">
        <v>17</v>
      </c>
      <c r="F23" s="95"/>
      <c r="G23" s="84"/>
      <c r="H23" s="56">
        <f t="shared" si="1"/>
        <v>0</v>
      </c>
      <c r="I23" s="77" t="str">
        <f t="shared" si="0"/>
        <v/>
      </c>
      <c r="J23" s="66"/>
    </row>
    <row r="24" spans="1:10" ht="15.75" customHeight="1">
      <c r="A24" s="33" t="str">
        <f>'Cap-Scores'!B25</f>
        <v>c21</v>
      </c>
      <c r="B24" s="46" t="str">
        <f>'Cap-Scores'!C25</f>
        <v>Eye orbital biopsy</v>
      </c>
      <c r="C24" s="35">
        <f>'Cap-Scores'!E25</f>
        <v>49.92</v>
      </c>
      <c r="E24" s="70">
        <v>18</v>
      </c>
      <c r="F24" s="95"/>
      <c r="G24" s="84"/>
      <c r="H24" s="56">
        <f t="shared" si="1"/>
        <v>0</v>
      </c>
      <c r="I24" s="77" t="str">
        <f t="shared" si="0"/>
        <v/>
      </c>
      <c r="J24" s="66"/>
    </row>
    <row r="25" spans="1:10" ht="15.75" customHeight="1">
      <c r="A25" s="33" t="str">
        <f>'Cap-Scores'!B26</f>
        <v>c22</v>
      </c>
      <c r="B25" s="46" t="str">
        <f>'Cap-Scores'!C26</f>
        <v>Eyelid resection (Slo-Moh)</v>
      </c>
      <c r="C25" s="35">
        <f>'Cap-Scores'!E26</f>
        <v>71.424000000000007</v>
      </c>
      <c r="E25" s="70">
        <v>19</v>
      </c>
      <c r="F25" s="95"/>
      <c r="G25" s="84"/>
      <c r="H25" s="56">
        <f t="shared" si="1"/>
        <v>0</v>
      </c>
      <c r="I25" s="77" t="str">
        <f t="shared" si="0"/>
        <v/>
      </c>
      <c r="J25" s="66"/>
    </row>
    <row r="26" spans="1:10" ht="15.75" customHeight="1">
      <c r="A26" s="33" t="str">
        <f>'Cap-Scores'!B27</f>
        <v>c23</v>
      </c>
      <c r="B26" s="46" t="str">
        <f>'Cap-Scores'!C27</f>
        <v>Eyelid skin biopsy</v>
      </c>
      <c r="C26" s="35">
        <f>'Cap-Scores'!E27</f>
        <v>17.777777777777779</v>
      </c>
      <c r="E26" s="70">
        <v>20</v>
      </c>
      <c r="F26" s="95"/>
      <c r="G26" s="84"/>
      <c r="H26" s="56">
        <f t="shared" si="1"/>
        <v>0</v>
      </c>
      <c r="I26" s="77" t="str">
        <f t="shared" si="0"/>
        <v/>
      </c>
      <c r="J26" s="66"/>
    </row>
    <row r="27" spans="1:10" ht="15.75" customHeight="1">
      <c r="A27" s="33" t="str">
        <f>'Cap-Scores'!B28</f>
        <v>c24</v>
      </c>
      <c r="B27" s="46" t="str">
        <f>'Cap-Scores'!C28</f>
        <v>Germ cell tumour</v>
      </c>
      <c r="C27" s="35">
        <f>'Cap-Scores'!E28</f>
        <v>113.664</v>
      </c>
      <c r="E27" s="70">
        <v>21</v>
      </c>
      <c r="F27" s="95"/>
      <c r="G27" s="84"/>
      <c r="H27" s="56">
        <f t="shared" si="1"/>
        <v>0</v>
      </c>
      <c r="I27" s="77" t="str">
        <f t="shared" si="0"/>
        <v/>
      </c>
      <c r="J27" s="66"/>
    </row>
    <row r="28" spans="1:10" ht="15.75" customHeight="1">
      <c r="A28" s="33" t="str">
        <f>'Cap-Scores'!B29</f>
        <v>c25</v>
      </c>
      <c r="B28" s="46" t="str">
        <f>'Cap-Scores'!C29</f>
        <v>Glioma</v>
      </c>
      <c r="C28" s="35">
        <f>'Cap-Scores'!E29</f>
        <v>92.704581818181808</v>
      </c>
      <c r="E28" s="70">
        <v>22</v>
      </c>
      <c r="F28" s="95"/>
      <c r="G28" s="84"/>
      <c r="H28" s="56">
        <f t="shared" si="1"/>
        <v>0</v>
      </c>
      <c r="I28" s="77" t="str">
        <f t="shared" si="0"/>
        <v/>
      </c>
      <c r="J28" s="66"/>
    </row>
    <row r="29" spans="1:10" ht="15.75" customHeight="1">
      <c r="A29" s="33" t="str">
        <f>'Cap-Scores'!B30</f>
        <v>c26</v>
      </c>
      <c r="B29" s="46" t="str">
        <f>'Cap-Scores'!C30</f>
        <v>Haemorrhage/ICH/SDH (no tumour)</v>
      </c>
      <c r="C29" s="35">
        <f>'Cap-Scores'!E30</f>
        <v>67.071999999999747</v>
      </c>
      <c r="E29" s="70">
        <v>23</v>
      </c>
      <c r="F29" s="95"/>
      <c r="G29" s="84"/>
      <c r="H29" s="56">
        <f t="shared" si="1"/>
        <v>0</v>
      </c>
      <c r="I29" s="77" t="str">
        <f t="shared" si="0"/>
        <v/>
      </c>
      <c r="J29" s="66"/>
    </row>
    <row r="30" spans="1:10" ht="15.75" customHeight="1">
      <c r="A30" s="33" t="str">
        <f>'Cap-Scores'!B31</f>
        <v>c27</v>
      </c>
      <c r="B30" s="46" t="str">
        <f>'Cap-Scores'!C31</f>
        <v>Hippocampus resection</v>
      </c>
      <c r="C30" s="35">
        <f>'Cap-Scores'!E31</f>
        <v>125.95199999999998</v>
      </c>
      <c r="E30" s="70">
        <v>24</v>
      </c>
      <c r="F30" s="95"/>
      <c r="G30" s="84"/>
      <c r="H30" s="56">
        <f t="shared" si="1"/>
        <v>0</v>
      </c>
      <c r="I30" s="77" t="str">
        <f t="shared" si="0"/>
        <v/>
      </c>
      <c r="J30" s="66"/>
    </row>
    <row r="31" spans="1:10" ht="15.75" customHeight="1">
      <c r="A31" s="33" t="str">
        <f>'Cap-Scores'!B32</f>
        <v>c28</v>
      </c>
      <c r="B31" s="46" t="str">
        <f>'Cap-Scores'!C32</f>
        <v>Inadequate sample (H&amp;E only)</v>
      </c>
      <c r="C31" s="35">
        <f>'Cap-Scores'!E32</f>
        <v>13.055999999999999</v>
      </c>
      <c r="E31" s="70">
        <v>25</v>
      </c>
      <c r="F31" s="95"/>
      <c r="G31" s="84"/>
      <c r="H31" s="56">
        <f t="shared" si="1"/>
        <v>0</v>
      </c>
      <c r="I31" s="77" t="str">
        <f t="shared" si="0"/>
        <v/>
      </c>
      <c r="J31" s="66"/>
    </row>
    <row r="32" spans="1:10" ht="15.75" customHeight="1">
      <c r="A32" s="33" t="str">
        <f>'Cap-Scores'!B33</f>
        <v>c29</v>
      </c>
      <c r="B32" s="46" t="str">
        <f>'Cap-Scores'!C33</f>
        <v>Intraoperative frozen section (per part)</v>
      </c>
      <c r="C32" s="35">
        <f>'Cap-Scores'!E33</f>
        <v>21.248000000000001</v>
      </c>
      <c r="E32" s="70">
        <v>26</v>
      </c>
      <c r="F32" s="95"/>
      <c r="G32" s="84"/>
      <c r="H32" s="56">
        <f t="shared" si="1"/>
        <v>0</v>
      </c>
      <c r="I32" s="77" t="str">
        <f t="shared" si="0"/>
        <v/>
      </c>
      <c r="J32" s="66"/>
    </row>
    <row r="33" spans="1:10" ht="15.75" customHeight="1">
      <c r="A33" s="33" t="str">
        <f>'Cap-Scores'!B34</f>
        <v>c30</v>
      </c>
      <c r="B33" s="46" t="str">
        <f>'Cap-Scores'!C34</f>
        <v>Intraoperative smear (per part)</v>
      </c>
      <c r="C33" s="35">
        <f>'Cap-Scores'!E34</f>
        <v>29.074285714285747</v>
      </c>
      <c r="E33" s="70">
        <v>27</v>
      </c>
      <c r="F33" s="95"/>
      <c r="G33" s="84"/>
      <c r="H33" s="56">
        <f t="shared" si="1"/>
        <v>0</v>
      </c>
      <c r="I33" s="77" t="str">
        <f t="shared" si="0"/>
        <v/>
      </c>
      <c r="J33" s="66"/>
    </row>
    <row r="34" spans="1:10" ht="15.75" customHeight="1">
      <c r="A34" s="33" t="str">
        <f>'Cap-Scores'!B35</f>
        <v>c31</v>
      </c>
      <c r="B34" s="46" t="str">
        <f>'Cap-Scores'!C35</f>
        <v>Lesion - NOS (basic)</v>
      </c>
      <c r="C34" s="35">
        <f>'Cap-Scores'!E35</f>
        <v>38.975999999999999</v>
      </c>
      <c r="E34" s="70">
        <v>28</v>
      </c>
      <c r="F34" s="95"/>
      <c r="G34" s="84"/>
      <c r="H34" s="56">
        <f t="shared" si="1"/>
        <v>0</v>
      </c>
      <c r="I34" s="77" t="str">
        <f t="shared" si="0"/>
        <v/>
      </c>
      <c r="J34" s="66"/>
    </row>
    <row r="35" spans="1:10" ht="15.75" customHeight="1">
      <c r="A35" s="33" t="str">
        <f>'Cap-Scores'!B36</f>
        <v>c32</v>
      </c>
      <c r="B35" s="46" t="str">
        <f>'Cap-Scores'!C36</f>
        <v>Lesion - NOS (complex)</v>
      </c>
      <c r="C35" s="35">
        <f>'Cap-Scores'!E36</f>
        <v>202.49599999999998</v>
      </c>
      <c r="E35" s="70">
        <v>29</v>
      </c>
      <c r="F35" s="95"/>
      <c r="G35" s="84"/>
      <c r="H35" s="56">
        <f t="shared" si="1"/>
        <v>0</v>
      </c>
      <c r="I35" s="77" t="str">
        <f t="shared" si="0"/>
        <v/>
      </c>
      <c r="J35" s="66"/>
    </row>
    <row r="36" spans="1:10" ht="15.75" customHeight="1">
      <c r="A36" s="33" t="str">
        <f>'Cap-Scores'!B37</f>
        <v>c33</v>
      </c>
      <c r="B36" s="46" t="str">
        <f>'Cap-Scores'!C37</f>
        <v>Lympho-histiocytic tumour (full IHC)</v>
      </c>
      <c r="C36" s="35">
        <f>'Cap-Scores'!E37</f>
        <v>95.122285714285709</v>
      </c>
      <c r="E36" s="70">
        <v>30</v>
      </c>
      <c r="F36" s="95"/>
      <c r="G36" s="84"/>
      <c r="H36" s="56">
        <f t="shared" si="1"/>
        <v>0</v>
      </c>
      <c r="I36" s="77" t="str">
        <f t="shared" si="0"/>
        <v/>
      </c>
      <c r="J36" s="66"/>
    </row>
    <row r="37" spans="1:10" ht="15.75" customHeight="1">
      <c r="A37" s="33" t="str">
        <f>'Cap-Scores'!B38</f>
        <v>c34</v>
      </c>
      <c r="B37" s="46" t="str">
        <f>'Cap-Scores'!C38</f>
        <v>Lympho-histiocytic tumour (refer HMDS)</v>
      </c>
      <c r="C37" s="35">
        <f>'Cap-Scores'!E38</f>
        <v>43.315199999999997</v>
      </c>
      <c r="E37" s="70">
        <v>31</v>
      </c>
      <c r="F37" s="95"/>
      <c r="G37" s="84"/>
      <c r="H37" s="56">
        <f t="shared" si="1"/>
        <v>0</v>
      </c>
      <c r="I37" s="77" t="str">
        <f t="shared" si="0"/>
        <v/>
      </c>
      <c r="J37" s="66"/>
    </row>
    <row r="38" spans="1:10" ht="15.75" customHeight="1">
      <c r="A38" s="33" t="str">
        <f>'Cap-Scores'!B39</f>
        <v>c35</v>
      </c>
      <c r="B38" s="46" t="str">
        <f>'Cap-Scores'!C39</f>
        <v>Meningioma/SFT</v>
      </c>
      <c r="C38" s="35">
        <f>'Cap-Scores'!E39</f>
        <v>44.962909090909093</v>
      </c>
      <c r="E38" s="70">
        <v>32</v>
      </c>
      <c r="F38" s="95"/>
      <c r="G38" s="84"/>
      <c r="H38" s="56">
        <f t="shared" si="1"/>
        <v>0</v>
      </c>
      <c r="I38" s="77" t="str">
        <f t="shared" si="0"/>
        <v/>
      </c>
      <c r="J38" s="66"/>
    </row>
    <row r="39" spans="1:10" ht="15.75" customHeight="1">
      <c r="A39" s="33" t="str">
        <f>'Cap-Scores'!B40</f>
        <v>c36</v>
      </c>
      <c r="B39" s="46" t="str">
        <f>'Cap-Scores'!C40</f>
        <v>Mesenchymal - haemangioblastoma</v>
      </c>
      <c r="C39" s="35">
        <f>'Cap-Scores'!E40</f>
        <v>42.623999999999995</v>
      </c>
      <c r="E39" s="70">
        <v>33</v>
      </c>
      <c r="F39" s="95"/>
      <c r="G39" s="84"/>
      <c r="H39" s="56">
        <f t="shared" si="1"/>
        <v>0</v>
      </c>
      <c r="I39" s="77" t="str">
        <f t="shared" si="0"/>
        <v/>
      </c>
      <c r="J39" s="66"/>
    </row>
    <row r="40" spans="1:10" ht="15.75" customHeight="1">
      <c r="A40" s="33" t="str">
        <f>'Cap-Scores'!B41</f>
        <v>c37</v>
      </c>
      <c r="B40" s="46" t="str">
        <f>'Cap-Scores'!C41</f>
        <v>Mesenchymal - other tumour (excld bone)</v>
      </c>
      <c r="C40" s="35">
        <f>'Cap-Scores'!E41</f>
        <v>87.551999999999992</v>
      </c>
      <c r="E40" s="70">
        <v>34</v>
      </c>
      <c r="F40" s="95"/>
      <c r="G40" s="84"/>
      <c r="H40" s="56">
        <f t="shared" si="1"/>
        <v>0</v>
      </c>
      <c r="I40" s="77" t="str">
        <f t="shared" si="0"/>
        <v/>
      </c>
      <c r="J40" s="66"/>
    </row>
    <row r="41" spans="1:10" ht="15.75" customHeight="1">
      <c r="A41" s="33" t="str">
        <f>'Cap-Scores'!B42</f>
        <v>c38</v>
      </c>
      <c r="B41" s="46" t="str">
        <f>'Cap-Scores'!C42</f>
        <v>Mesenchymal - vascular tumour</v>
      </c>
      <c r="C41" s="35">
        <f>'Cap-Scores'!E42</f>
        <v>56.832000000000001</v>
      </c>
      <c r="E41" s="70">
        <v>35</v>
      </c>
      <c r="F41" s="95"/>
      <c r="G41" s="84"/>
      <c r="H41" s="56">
        <f t="shared" si="1"/>
        <v>0</v>
      </c>
      <c r="I41" s="77" t="str">
        <f t="shared" si="0"/>
        <v/>
      </c>
      <c r="J41" s="66"/>
    </row>
    <row r="42" spans="1:10" ht="15.75" customHeight="1">
      <c r="A42" s="33" t="str">
        <f>'Cap-Scores'!B43</f>
        <v>c39</v>
      </c>
      <c r="B42" s="46" t="str">
        <f>'Cap-Scores'!C43</f>
        <v>Metastatic lesion (basic)</v>
      </c>
      <c r="C42" s="35">
        <f>'Cap-Scores'!E43</f>
        <v>51.93268965517241</v>
      </c>
      <c r="E42" s="70">
        <v>36</v>
      </c>
      <c r="F42" s="95"/>
      <c r="G42" s="84"/>
      <c r="H42" s="56">
        <f t="shared" si="1"/>
        <v>0</v>
      </c>
      <c r="I42" s="77" t="str">
        <f t="shared" si="0"/>
        <v/>
      </c>
      <c r="J42" s="66"/>
    </row>
    <row r="43" spans="1:10" ht="15.75" customHeight="1">
      <c r="A43" s="33" t="str">
        <f>'Cap-Scores'!B44</f>
        <v>c40</v>
      </c>
      <c r="B43" s="46" t="str">
        <f>'Cap-Scores'!C44</f>
        <v xml:space="preserve">Metastatic lesion (complex) </v>
      </c>
      <c r="C43" s="35">
        <f>'Cap-Scores'!E44</f>
        <v>168.68072727272727</v>
      </c>
      <c r="E43" s="70">
        <v>37</v>
      </c>
      <c r="F43" s="95"/>
      <c r="G43" s="84"/>
      <c r="H43" s="56">
        <f t="shared" si="1"/>
        <v>0</v>
      </c>
      <c r="I43" s="77" t="str">
        <f t="shared" si="0"/>
        <v/>
      </c>
      <c r="J43" s="66"/>
    </row>
    <row r="44" spans="1:10" ht="15.75" customHeight="1">
      <c r="A44" s="33" t="str">
        <f>'Cap-Scores'!B45</f>
        <v>c41</v>
      </c>
      <c r="B44" s="46" t="str">
        <f>'Cap-Scores'!C45</f>
        <v>Muscle - fixed tissue only</v>
      </c>
      <c r="C44" s="35">
        <f>'Cap-Scores'!E45</f>
        <v>57.599999999999994</v>
      </c>
      <c r="E44" s="70">
        <v>38</v>
      </c>
      <c r="F44" s="95"/>
      <c r="G44" s="84"/>
      <c r="H44" s="56">
        <f t="shared" si="1"/>
        <v>0</v>
      </c>
      <c r="I44" s="77" t="str">
        <f t="shared" si="0"/>
        <v/>
      </c>
      <c r="J44" s="66"/>
    </row>
    <row r="45" spans="1:10" ht="15.75" customHeight="1">
      <c r="A45" s="33" t="str">
        <f>'Cap-Scores'!B46</f>
        <v>c42</v>
      </c>
      <c r="B45" s="46" t="str">
        <f>'Cap-Scores'!C46</f>
        <v>Muscle - panel</v>
      </c>
      <c r="C45" s="35">
        <f>'Cap-Scores'!E46</f>
        <v>191.53919999999999</v>
      </c>
      <c r="E45" s="70">
        <v>39</v>
      </c>
      <c r="F45" s="95"/>
      <c r="G45" s="84"/>
      <c r="H45" s="56">
        <f t="shared" si="1"/>
        <v>0</v>
      </c>
      <c r="I45" s="77" t="str">
        <f t="shared" si="0"/>
        <v/>
      </c>
      <c r="J45" s="66"/>
    </row>
    <row r="46" spans="1:10" ht="15.75" customHeight="1">
      <c r="A46" s="33" t="str">
        <f>'Cap-Scores'!B47</f>
        <v>c43</v>
      </c>
      <c r="B46" s="46" t="str">
        <f>'Cap-Scores'!C47</f>
        <v>Nerve - panel</v>
      </c>
      <c r="C46" s="35">
        <f>'Cap-Scores'!E47</f>
        <v>87.551999999999992</v>
      </c>
      <c r="E46" s="70">
        <v>40</v>
      </c>
      <c r="F46" s="95"/>
      <c r="G46" s="84"/>
      <c r="H46" s="56">
        <f t="shared" si="1"/>
        <v>0</v>
      </c>
      <c r="I46" s="77" t="str">
        <f t="shared" si="0"/>
        <v/>
      </c>
      <c r="J46" s="66"/>
    </row>
    <row r="47" spans="1:10" ht="15.75" customHeight="1">
      <c r="A47" s="33" t="str">
        <f>'Cap-Scores'!B48</f>
        <v>c44</v>
      </c>
      <c r="B47" s="46" t="str">
        <f>'Cap-Scores'!C48</f>
        <v>Nerve/muscle - resin semi-thin</v>
      </c>
      <c r="C47" s="35">
        <f>'Cap-Scores'!E48</f>
        <v>28.415999999999997</v>
      </c>
      <c r="E47" s="70">
        <v>41</v>
      </c>
      <c r="F47" s="95"/>
      <c r="G47" s="84"/>
      <c r="H47" s="56">
        <f t="shared" si="1"/>
        <v>0</v>
      </c>
      <c r="I47" s="77" t="str">
        <f t="shared" si="0"/>
        <v/>
      </c>
      <c r="J47" s="66"/>
    </row>
    <row r="48" spans="1:10" ht="15.75" customHeight="1">
      <c r="A48" s="33" t="str">
        <f>'Cap-Scores'!B49</f>
        <v>c45</v>
      </c>
      <c r="B48" s="46" t="str">
        <f>'Cap-Scores'!C49</f>
        <v>Nerve - teased fibre</v>
      </c>
      <c r="C48" s="35">
        <f>'Cap-Scores'!E49</f>
        <v>25.6</v>
      </c>
      <c r="E48" s="70">
        <v>42</v>
      </c>
      <c r="F48" s="95"/>
      <c r="G48" s="84"/>
      <c r="H48" s="56">
        <f t="shared" si="1"/>
        <v>0</v>
      </c>
      <c r="I48" s="77" t="str">
        <f t="shared" si="0"/>
        <v/>
      </c>
      <c r="J48" s="66"/>
    </row>
    <row r="49" spans="1:10" ht="15.75" customHeight="1">
      <c r="A49" s="33" t="str">
        <f>'Cap-Scores'!B50</f>
        <v>c46</v>
      </c>
      <c r="B49" s="46" t="str">
        <f>'Cap-Scores'!C50</f>
        <v>Nerve sheath/schwannoma/neurofibroma</v>
      </c>
      <c r="C49" s="35">
        <f>'Cap-Scores'!E50</f>
        <v>30.105600000000003</v>
      </c>
      <c r="E49" s="70">
        <v>43</v>
      </c>
      <c r="F49" s="95"/>
      <c r="G49" s="84"/>
      <c r="H49" s="56">
        <f t="shared" si="1"/>
        <v>0</v>
      </c>
      <c r="I49" s="77" t="str">
        <f t="shared" si="0"/>
        <v/>
      </c>
      <c r="J49" s="66"/>
    </row>
    <row r="50" spans="1:10" ht="15.75" customHeight="1">
      <c r="A50" s="33" t="str">
        <f>'Cap-Scores'!B51</f>
        <v>c47</v>
      </c>
      <c r="B50" s="46" t="str">
        <f>'Cap-Scores'!C51</f>
        <v>Neuronal/glioneuronal tumour</v>
      </c>
      <c r="C50" s="35">
        <f>'Cap-Scores'!E51</f>
        <v>90.24</v>
      </c>
      <c r="E50" s="70">
        <v>44</v>
      </c>
      <c r="F50" s="95"/>
      <c r="G50" s="84"/>
      <c r="H50" s="56">
        <f t="shared" si="1"/>
        <v>0</v>
      </c>
      <c r="I50" s="77" t="str">
        <f t="shared" si="0"/>
        <v/>
      </c>
      <c r="J50" s="66"/>
    </row>
    <row r="51" spans="1:10" ht="15.75" customHeight="1">
      <c r="A51" s="33" t="str">
        <f>'Cap-Scores'!B52</f>
        <v>c48</v>
      </c>
      <c r="B51" s="46" t="str">
        <f>'Cap-Scores'!C52</f>
        <v>Normal or basic lesion (H&amp;E only)</v>
      </c>
      <c r="C51" s="35">
        <f>'Cap-Scores'!E52</f>
        <v>13.055999999999999</v>
      </c>
      <c r="E51" s="70">
        <v>45</v>
      </c>
      <c r="F51" s="95"/>
      <c r="G51" s="84"/>
      <c r="H51" s="56">
        <f t="shared" si="1"/>
        <v>0</v>
      </c>
      <c r="I51" s="77" t="str">
        <f t="shared" si="0"/>
        <v/>
      </c>
      <c r="J51" s="66"/>
    </row>
    <row r="52" spans="1:10" ht="15.75" customHeight="1">
      <c r="A52" s="33" t="str">
        <f>'Cap-Scores'!B53</f>
        <v>c49</v>
      </c>
      <c r="B52" s="46" t="str">
        <f>'Cap-Scores'!C53</f>
        <v>Pineal tumour</v>
      </c>
      <c r="C52" s="35">
        <f>'Cap-Scores'!E53</f>
        <v>99.84</v>
      </c>
      <c r="E52" s="70">
        <v>46</v>
      </c>
      <c r="F52" s="95"/>
      <c r="G52" s="84"/>
      <c r="H52" s="56">
        <f t="shared" si="1"/>
        <v>0</v>
      </c>
      <c r="I52" s="77" t="str">
        <f t="shared" si="0"/>
        <v/>
      </c>
      <c r="J52" s="66"/>
    </row>
    <row r="53" spans="1:10" ht="15.75" customHeight="1">
      <c r="A53" s="33" t="str">
        <f>'Cap-Scores'!B54</f>
        <v>c50</v>
      </c>
      <c r="B53" s="46" t="str">
        <f>'Cap-Scores'!C54</f>
        <v>Plasma cell tumour</v>
      </c>
      <c r="C53" s="35">
        <f>'Cap-Scores'!E54</f>
        <v>68.352000000000004</v>
      </c>
      <c r="E53" s="70">
        <v>47</v>
      </c>
      <c r="F53" s="95"/>
      <c r="G53" s="84"/>
      <c r="H53" s="56">
        <f t="shared" si="1"/>
        <v>0</v>
      </c>
      <c r="I53" s="77" t="str">
        <f t="shared" si="0"/>
        <v/>
      </c>
      <c r="J53" s="66"/>
    </row>
    <row r="54" spans="1:10" ht="15.75" customHeight="1">
      <c r="A54" s="33" t="str">
        <f>'Cap-Scores'!B55</f>
        <v>c51</v>
      </c>
      <c r="B54" s="46" t="str">
        <f>'Cap-Scores'!C55</f>
        <v>Sarcoma NOS, MPNST</v>
      </c>
      <c r="C54" s="35">
        <f>'Cap-Scores'!E55</f>
        <v>121.34399999999999</v>
      </c>
      <c r="E54" s="70">
        <v>48</v>
      </c>
      <c r="F54" s="95"/>
      <c r="G54" s="84"/>
      <c r="H54" s="56">
        <f t="shared" si="1"/>
        <v>0</v>
      </c>
      <c r="I54" s="77" t="str">
        <f t="shared" si="0"/>
        <v/>
      </c>
      <c r="J54" s="66"/>
    </row>
    <row r="55" spans="1:10" ht="15.75" customHeight="1">
      <c r="A55" s="33" t="str">
        <f>'Cap-Scores'!B56</f>
        <v>c52</v>
      </c>
      <c r="B55" s="46" t="str">
        <f>'Cap-Scores'!C56</f>
        <v>Scalp lesion</v>
      </c>
      <c r="C55" s="35">
        <f>'Cap-Scores'!E56</f>
        <v>23.04</v>
      </c>
      <c r="E55" s="70">
        <v>49</v>
      </c>
      <c r="F55" s="95"/>
      <c r="G55" s="84"/>
      <c r="H55" s="56">
        <f t="shared" si="1"/>
        <v>0</v>
      </c>
      <c r="I55" s="77" t="str">
        <f t="shared" si="0"/>
        <v/>
      </c>
      <c r="J55" s="66"/>
    </row>
    <row r="56" spans="1:10" ht="15.75" customHeight="1">
      <c r="A56" s="33" t="str">
        <f>'Cap-Scores'!B57</f>
        <v>c53</v>
      </c>
      <c r="B56" s="46" t="str">
        <f>'Cap-Scores'!C57</f>
        <v>Sellar region/sinonasal - other lesion</v>
      </c>
      <c r="C56" s="35">
        <f>'Cap-Scores'!E57</f>
        <v>104.44799999999999</v>
      </c>
      <c r="E56" s="70">
        <v>50</v>
      </c>
      <c r="F56" s="95"/>
      <c r="G56" s="84"/>
      <c r="H56" s="56">
        <f t="shared" si="1"/>
        <v>0</v>
      </c>
      <c r="I56" s="77" t="str">
        <f t="shared" si="0"/>
        <v/>
      </c>
      <c r="J56" s="66"/>
    </row>
    <row r="57" spans="1:10" ht="15.75" customHeight="1">
      <c r="A57" s="33" t="str">
        <f>'Cap-Scores'!B58</f>
        <v>c54</v>
      </c>
      <c r="B57" s="46" t="str">
        <f>'Cap-Scores'!C58</f>
        <v>Sellar region - craniopharyngioma</v>
      </c>
      <c r="C57" s="35">
        <f>'Cap-Scores'!E58</f>
        <v>35.327999999999996</v>
      </c>
      <c r="E57" s="70">
        <v>51</v>
      </c>
      <c r="F57" s="95"/>
      <c r="G57" s="84"/>
      <c r="H57" s="56">
        <f t="shared" si="1"/>
        <v>0</v>
      </c>
      <c r="I57" s="77" t="str">
        <f t="shared" si="0"/>
        <v/>
      </c>
      <c r="J57" s="66"/>
    </row>
    <row r="58" spans="1:10" ht="15.75" customHeight="1">
      <c r="A58" s="33" t="str">
        <f>'Cap-Scores'!B59</f>
        <v>c55</v>
      </c>
      <c r="B58" s="46" t="str">
        <f>'Cap-Scores'!C59</f>
        <v>Sellar region - pituitary tumour</v>
      </c>
      <c r="C58" s="35">
        <f>'Cap-Scores'!E59</f>
        <v>122.18181818181817</v>
      </c>
      <c r="E58" s="70">
        <v>52</v>
      </c>
      <c r="F58" s="95"/>
      <c r="G58" s="84"/>
      <c r="H58" s="56">
        <f t="shared" si="1"/>
        <v>0</v>
      </c>
      <c r="I58" s="77" t="str">
        <f t="shared" si="0"/>
        <v/>
      </c>
      <c r="J58" s="66"/>
    </row>
    <row r="59" spans="1:10" ht="15.75" customHeight="1">
      <c r="A59" s="33" t="str">
        <f>'Cap-Scores'!B60</f>
        <v>c56</v>
      </c>
      <c r="B59" s="46" t="str">
        <f>'Cap-Scores'!C60</f>
        <v>Temporal artery biopsy</v>
      </c>
      <c r="C59" s="35">
        <f>'Cap-Scores'!E60</f>
        <v>43.007999999999996</v>
      </c>
      <c r="E59" s="70">
        <v>53</v>
      </c>
      <c r="F59" s="95"/>
      <c r="G59" s="84"/>
      <c r="H59" s="56">
        <f t="shared" si="1"/>
        <v>0</v>
      </c>
      <c r="I59" s="77" t="str">
        <f t="shared" si="0"/>
        <v/>
      </c>
      <c r="J59" s="66"/>
    </row>
    <row r="60" spans="1:10" ht="15.75" customHeight="1">
      <c r="A60" s="33" t="str">
        <f>'Cap-Scores'!B61</f>
        <v>c57</v>
      </c>
      <c r="B60" s="46" t="str">
        <f>'Cap-Scores'!C61</f>
        <v>Vascular malformation</v>
      </c>
      <c r="C60" s="35">
        <f>'Cap-Scores'!E61</f>
        <v>44.543999999999997</v>
      </c>
      <c r="E60" s="70">
        <v>54</v>
      </c>
      <c r="F60" s="95"/>
      <c r="G60" s="84"/>
      <c r="H60" s="56">
        <f t="shared" si="1"/>
        <v>0</v>
      </c>
      <c r="I60" s="77" t="str">
        <f t="shared" si="0"/>
        <v/>
      </c>
      <c r="J60" s="66"/>
    </row>
    <row r="61" spans="1:10" ht="15.75" customHeight="1">
      <c r="A61" s="33" t="str">
        <f>'Cap-Scores'!B62</f>
        <v>c58</v>
      </c>
      <c r="B61" s="46" t="str">
        <f>'Cap-Scores'!C62</f>
        <v>Vertebral disc</v>
      </c>
      <c r="C61" s="35">
        <f>'Cap-Scores'!E62</f>
        <v>33.792000000000002</v>
      </c>
      <c r="E61" s="70">
        <v>55</v>
      </c>
      <c r="F61" s="95"/>
      <c r="G61" s="84"/>
      <c r="H61" s="56">
        <f t="shared" si="1"/>
        <v>0</v>
      </c>
      <c r="I61" s="77" t="str">
        <f t="shared" si="0"/>
        <v/>
      </c>
      <c r="J61" s="66"/>
    </row>
    <row r="62" spans="1:10" ht="15.75" customHeight="1">
      <c r="A62" s="33" t="str">
        <f>'Cap-Scores'!B63</f>
        <v>c59</v>
      </c>
      <c r="B62" s="46" t="str">
        <f>'Cap-Scores'!C63</f>
        <v>Add case type &amp; slide count here</v>
      </c>
      <c r="C62" s="35">
        <f>'Cap-Scores'!E63</f>
        <v>7.68</v>
      </c>
      <c r="E62" s="70">
        <v>56</v>
      </c>
      <c r="F62" s="95"/>
      <c r="G62" s="84"/>
      <c r="H62" s="56">
        <f t="shared" si="1"/>
        <v>0</v>
      </c>
      <c r="I62" s="77" t="str">
        <f t="shared" si="0"/>
        <v/>
      </c>
      <c r="J62" s="66"/>
    </row>
    <row r="63" spans="1:10" ht="15.75" customHeight="1">
      <c r="A63" s="33" t="str">
        <f>'Cap-Scores'!B64</f>
        <v>c60</v>
      </c>
      <c r="B63" s="46" t="str">
        <f>'Cap-Scores'!C64</f>
        <v>Add case type &amp; slide count here</v>
      </c>
      <c r="C63" s="35">
        <f>'Cap-Scores'!E64</f>
        <v>7.68</v>
      </c>
      <c r="E63" s="70">
        <v>57</v>
      </c>
      <c r="F63" s="95"/>
      <c r="G63" s="84"/>
      <c r="H63" s="56">
        <f t="shared" si="1"/>
        <v>0</v>
      </c>
      <c r="I63" s="77" t="str">
        <f t="shared" si="0"/>
        <v/>
      </c>
      <c r="J63" s="66"/>
    </row>
    <row r="64" spans="1:10" ht="15.75" customHeight="1">
      <c r="A64" s="33" t="str">
        <f>'Cap-Scores'!B65</f>
        <v>c61</v>
      </c>
      <c r="B64" s="46" t="str">
        <f>'Cap-Scores'!C65</f>
        <v>Add case type &amp; slide count here</v>
      </c>
      <c r="C64" s="35">
        <f>'Cap-Scores'!E65</f>
        <v>7.68</v>
      </c>
      <c r="E64" s="70">
        <v>58</v>
      </c>
      <c r="F64" s="95"/>
      <c r="G64" s="84"/>
      <c r="H64" s="56">
        <f t="shared" si="1"/>
        <v>0</v>
      </c>
      <c r="I64" s="77" t="str">
        <f t="shared" si="0"/>
        <v/>
      </c>
      <c r="J64" s="66"/>
    </row>
    <row r="65" spans="1:10" ht="15.75" customHeight="1">
      <c r="A65" s="33" t="str">
        <f>'Cap-Scores'!B66</f>
        <v>c62</v>
      </c>
      <c r="B65" s="46" t="str">
        <f>'Cap-Scores'!C66</f>
        <v>Add case type &amp; slide count here</v>
      </c>
      <c r="C65" s="35">
        <f>'Cap-Scores'!E66</f>
        <v>7.68</v>
      </c>
      <c r="E65" s="70">
        <v>59</v>
      </c>
      <c r="F65" s="95"/>
      <c r="G65" s="84"/>
      <c r="H65" s="56">
        <f t="shared" si="1"/>
        <v>0</v>
      </c>
      <c r="I65" s="77" t="str">
        <f t="shared" si="0"/>
        <v/>
      </c>
      <c r="J65" s="66"/>
    </row>
    <row r="66" spans="1:10" ht="15.75" customHeight="1">
      <c r="A66" s="33" t="str">
        <f>'Cap-Scores'!B67</f>
        <v>c63</v>
      </c>
      <c r="B66" s="46" t="str">
        <f>'Cap-Scores'!C67</f>
        <v>Add case type &amp; slide count here</v>
      </c>
      <c r="C66" s="35">
        <f>'Cap-Scores'!E67</f>
        <v>7.68</v>
      </c>
      <c r="E66" s="70">
        <v>60</v>
      </c>
      <c r="F66" s="95"/>
      <c r="G66" s="84"/>
      <c r="H66" s="56">
        <f t="shared" si="1"/>
        <v>0</v>
      </c>
      <c r="I66" s="77" t="str">
        <f t="shared" si="0"/>
        <v/>
      </c>
      <c r="J66" s="66"/>
    </row>
    <row r="67" spans="1:10" ht="15.75" customHeight="1">
      <c r="A67" s="33" t="str">
        <f>'Cap-Scores'!B68</f>
        <v>c64</v>
      </c>
      <c r="B67" s="46" t="str">
        <f>'Cap-Scores'!C68</f>
        <v>Add case type &amp; slide count here</v>
      </c>
      <c r="C67" s="35">
        <f>'Cap-Scores'!E68</f>
        <v>7.68</v>
      </c>
      <c r="E67" s="70">
        <v>61</v>
      </c>
      <c r="F67" s="95"/>
      <c r="G67" s="84"/>
      <c r="H67" s="56">
        <f t="shared" si="1"/>
        <v>0</v>
      </c>
      <c r="I67" s="77" t="str">
        <f t="shared" si="0"/>
        <v/>
      </c>
      <c r="J67" s="66"/>
    </row>
    <row r="68" spans="1:10" ht="15.75" customHeight="1">
      <c r="A68" s="33" t="str">
        <f>'Cap-Scores'!B69</f>
        <v>c65</v>
      </c>
      <c r="B68" s="46" t="str">
        <f>'Cap-Scores'!C69</f>
        <v>Add case type &amp; slide count here</v>
      </c>
      <c r="C68" s="35">
        <f>'Cap-Scores'!E69</f>
        <v>7.68</v>
      </c>
      <c r="E68" s="70">
        <v>62</v>
      </c>
      <c r="F68" s="95"/>
      <c r="G68" s="84"/>
      <c r="H68" s="56">
        <f t="shared" si="1"/>
        <v>0</v>
      </c>
      <c r="I68" s="77" t="str">
        <f t="shared" si="0"/>
        <v/>
      </c>
      <c r="J68" s="66"/>
    </row>
    <row r="69" spans="1:10" ht="15.75" customHeight="1">
      <c r="A69" s="33" t="str">
        <f>'Cap-Scores'!B70</f>
        <v>c66</v>
      </c>
      <c r="B69" s="46" t="str">
        <f>'Cap-Scores'!C70</f>
        <v>Add case type &amp; slide count here</v>
      </c>
      <c r="C69" s="35">
        <f>'Cap-Scores'!E70</f>
        <v>7.68</v>
      </c>
      <c r="E69" s="70">
        <v>63</v>
      </c>
      <c r="F69" s="95"/>
      <c r="G69" s="84"/>
      <c r="H69" s="56">
        <f t="shared" si="1"/>
        <v>0</v>
      </c>
      <c r="I69" s="77" t="str">
        <f t="shared" si="0"/>
        <v/>
      </c>
      <c r="J69" s="66"/>
    </row>
    <row r="70" spans="1:10" ht="15.75" customHeight="1">
      <c r="A70" s="33" t="str">
        <f>'Cap-Scores'!B71</f>
        <v>c67</v>
      </c>
      <c r="B70" s="46" t="str">
        <f>'Cap-Scores'!C71</f>
        <v>Add case type &amp; slide count here</v>
      </c>
      <c r="C70" s="35">
        <f>'Cap-Scores'!E71</f>
        <v>7.68</v>
      </c>
      <c r="E70" s="70">
        <v>64</v>
      </c>
      <c r="F70" s="95"/>
      <c r="G70" s="84"/>
      <c r="H70" s="56">
        <f t="shared" si="1"/>
        <v>0</v>
      </c>
      <c r="I70" s="77" t="str">
        <f t="shared" si="0"/>
        <v/>
      </c>
      <c r="J70" s="66"/>
    </row>
    <row r="71" spans="1:10" ht="15.75" customHeight="1">
      <c r="A71" s="33" t="str">
        <f>'Cap-Scores'!B72</f>
        <v>c68</v>
      </c>
      <c r="B71" s="46" t="str">
        <f>'Cap-Scores'!C72</f>
        <v>Add case type &amp; slide count here</v>
      </c>
      <c r="C71" s="35">
        <f>'Cap-Scores'!E72</f>
        <v>7.68</v>
      </c>
      <c r="E71" s="70">
        <v>65</v>
      </c>
      <c r="F71" s="95"/>
      <c r="G71" s="84"/>
      <c r="H71" s="56">
        <f t="shared" si="1"/>
        <v>0</v>
      </c>
      <c r="I71" s="77" t="str">
        <f t="shared" ref="I71:I106" si="2">LEFT(IFERROR(VLOOKUP(G71,$A$4:$C$113,2,FALSE),""),13)</f>
        <v/>
      </c>
      <c r="J71" s="66"/>
    </row>
    <row r="72" spans="1:10" ht="15.75" customHeight="1">
      <c r="A72" s="33" t="str">
        <f>'Cap-Scores'!B73</f>
        <v>c69</v>
      </c>
      <c r="B72" s="46" t="str">
        <f>'Cap-Scores'!C73</f>
        <v>Add case type &amp; slide count here</v>
      </c>
      <c r="C72" s="35">
        <f>'Cap-Scores'!E73</f>
        <v>7.68</v>
      </c>
      <c r="E72" s="70">
        <v>66</v>
      </c>
      <c r="F72" s="95"/>
      <c r="G72" s="84"/>
      <c r="H72" s="56">
        <f t="shared" ref="H72:H106" si="3">IFERROR(VLOOKUP(G72,$A$4:$C$113,3,FALSE),0)</f>
        <v>0</v>
      </c>
      <c r="I72" s="77" t="str">
        <f t="shared" si="2"/>
        <v/>
      </c>
      <c r="J72" s="66"/>
    </row>
    <row r="73" spans="1:10" ht="15.75" customHeight="1">
      <c r="A73" s="36" t="str">
        <f>'Cap-Scores'!B74</f>
        <v>c70</v>
      </c>
      <c r="B73" s="62" t="str">
        <f>'Cap-Scores'!C74</f>
        <v>Add case type &amp; slide count here</v>
      </c>
      <c r="C73" s="38">
        <f>'Cap-Scores'!E74</f>
        <v>7.68</v>
      </c>
      <c r="E73" s="70">
        <v>67</v>
      </c>
      <c r="F73" s="95"/>
      <c r="G73" s="84"/>
      <c r="H73" s="56">
        <f t="shared" si="3"/>
        <v>0</v>
      </c>
      <c r="I73" s="77" t="str">
        <f t="shared" si="2"/>
        <v/>
      </c>
      <c r="J73" s="66"/>
    </row>
    <row r="74" spans="1:10" ht="15.75" customHeight="1">
      <c r="A74" s="48" t="str">
        <f>'Cap-Scores'!G5</f>
        <v>p1</v>
      </c>
      <c r="B74" s="3" t="str">
        <f>'Cap-Scores'!H5</f>
        <v>Autopsy basic + report/admin  &lt;4h</v>
      </c>
      <c r="C74" s="49">
        <f>'Cap-Scores'!J5</f>
        <v>240</v>
      </c>
      <c r="E74" s="70">
        <v>68</v>
      </c>
      <c r="F74" s="95"/>
      <c r="G74" s="84"/>
      <c r="H74" s="56">
        <f t="shared" si="3"/>
        <v>0</v>
      </c>
      <c r="I74" s="77" t="str">
        <f t="shared" si="2"/>
        <v/>
      </c>
      <c r="J74" s="66"/>
    </row>
    <row r="75" spans="1:10" ht="15.75" customHeight="1">
      <c r="A75" s="33" t="str">
        <f>'Cap-Scores'!G6</f>
        <v>p2</v>
      </c>
      <c r="B75" s="3" t="str">
        <f>'Cap-Scores'!H6</f>
        <v>Autopsy complex + report/admin  &gt;4h</v>
      </c>
      <c r="C75" s="35">
        <f>'Cap-Scores'!J6</f>
        <v>360</v>
      </c>
      <c r="E75" s="70">
        <v>69</v>
      </c>
      <c r="F75" s="95"/>
      <c r="G75" s="84"/>
      <c r="H75" s="56">
        <f t="shared" si="3"/>
        <v>0</v>
      </c>
      <c r="I75" s="77" t="str">
        <f t="shared" si="2"/>
        <v/>
      </c>
      <c r="J75" s="66"/>
    </row>
    <row r="76" spans="1:10" ht="15.75" customHeight="1">
      <c r="A76" s="33" t="str">
        <f>'Cap-Scores'!G7</f>
        <v>p3</v>
      </c>
      <c r="B76" s="3" t="str">
        <f>'Cap-Scores'!H7</f>
        <v>Autopsy histology 20 slides - paediatric</v>
      </c>
      <c r="C76" s="35">
        <f>'Cap-Scores'!J7</f>
        <v>60</v>
      </c>
      <c r="E76" s="70">
        <v>70</v>
      </c>
      <c r="F76" s="95"/>
      <c r="G76" s="84"/>
      <c r="H76" s="56">
        <f t="shared" si="3"/>
        <v>0</v>
      </c>
      <c r="I76" s="77" t="str">
        <f t="shared" si="2"/>
        <v/>
      </c>
      <c r="J76" s="66"/>
    </row>
    <row r="77" spans="1:10" ht="15.75" customHeight="1">
      <c r="A77" s="33" t="str">
        <f>'Cap-Scores'!G8</f>
        <v>p4</v>
      </c>
      <c r="B77" s="3" t="str">
        <f>'Cap-Scores'!H8</f>
        <v>Autopsy/bank histology 20 slides - adult</v>
      </c>
      <c r="C77" s="35">
        <f>'Cap-Scores'!J8</f>
        <v>50.4</v>
      </c>
      <c r="E77" s="70">
        <v>71</v>
      </c>
      <c r="F77" s="95"/>
      <c r="G77" s="84"/>
      <c r="H77" s="56">
        <f t="shared" si="3"/>
        <v>0</v>
      </c>
      <c r="I77" s="77" t="str">
        <f t="shared" si="2"/>
        <v/>
      </c>
      <c r="J77" s="66"/>
    </row>
    <row r="78" spans="1:10" ht="15.75" customHeight="1">
      <c r="A78" s="33" t="str">
        <f>'Cap-Scores'!G9</f>
        <v>p5</v>
      </c>
      <c r="B78" s="46" t="str">
        <f>'Cap-Scores'!H9</f>
        <v>Brain cut, adult</v>
      </c>
      <c r="C78" s="35">
        <f>'Cap-Scores'!J9</f>
        <v>115.19999999999999</v>
      </c>
      <c r="E78" s="70">
        <v>72</v>
      </c>
      <c r="F78" s="95"/>
      <c r="G78" s="84"/>
      <c r="H78" s="56">
        <f t="shared" si="3"/>
        <v>0</v>
      </c>
      <c r="I78" s="77" t="str">
        <f t="shared" si="2"/>
        <v/>
      </c>
      <c r="J78" s="66"/>
    </row>
    <row r="79" spans="1:10" ht="15.75" customHeight="1">
      <c r="A79" s="33" t="str">
        <f>'Cap-Scores'!G10</f>
        <v>p6</v>
      </c>
      <c r="B79" s="46" t="str">
        <f>'Cap-Scores'!H10</f>
        <v>Brain cut, banking</v>
      </c>
      <c r="C79" s="35">
        <f>'Cap-Scores'!J10</f>
        <v>60</v>
      </c>
      <c r="E79" s="70">
        <v>73</v>
      </c>
      <c r="F79" s="95"/>
      <c r="G79" s="84"/>
      <c r="H79" s="56">
        <f t="shared" si="3"/>
        <v>0</v>
      </c>
      <c r="I79" s="77" t="str">
        <f t="shared" si="2"/>
        <v/>
      </c>
      <c r="J79" s="66"/>
    </row>
    <row r="80" spans="1:10" ht="15.75" customHeight="1">
      <c r="A80" s="33" t="str">
        <f>'Cap-Scores'!G11</f>
        <v>p7</v>
      </c>
      <c r="B80" s="46" t="str">
        <f>'Cap-Scores'!H11</f>
        <v>Brain cut, fetal</v>
      </c>
      <c r="C80" s="35">
        <f>'Cap-Scores'!J11</f>
        <v>48</v>
      </c>
      <c r="E80" s="70">
        <v>74</v>
      </c>
      <c r="F80" s="95"/>
      <c r="G80" s="84"/>
      <c r="H80" s="56">
        <f t="shared" si="3"/>
        <v>0</v>
      </c>
      <c r="I80" s="77" t="str">
        <f t="shared" si="2"/>
        <v/>
      </c>
      <c r="J80" s="66"/>
    </row>
    <row r="81" spans="1:10" ht="15.75" customHeight="1">
      <c r="A81" s="33" t="str">
        <f>'Cap-Scores'!G12</f>
        <v>p8</v>
      </c>
      <c r="B81" s="46" t="str">
        <f>'Cap-Scores'!H12</f>
        <v>Brain cut, forensic</v>
      </c>
      <c r="C81" s="35">
        <f>'Cap-Scores'!J12</f>
        <v>120</v>
      </c>
      <c r="E81" s="70">
        <v>75</v>
      </c>
      <c r="F81" s="95"/>
      <c r="G81" s="84"/>
      <c r="H81" s="56">
        <f t="shared" si="3"/>
        <v>0</v>
      </c>
      <c r="I81" s="77" t="str">
        <f t="shared" si="2"/>
        <v/>
      </c>
      <c r="J81" s="66"/>
    </row>
    <row r="82" spans="1:10" ht="15.75" customHeight="1">
      <c r="A82" s="33" t="str">
        <f>'Cap-Scores'!G13</f>
        <v>p9</v>
      </c>
      <c r="B82" s="46" t="str">
        <f>'Cap-Scores'!H13</f>
        <v>Brain cut, paediatric</v>
      </c>
      <c r="C82" s="35">
        <f>'Cap-Scores'!J13</f>
        <v>120</v>
      </c>
      <c r="E82" s="70">
        <v>76</v>
      </c>
      <c r="F82" s="95"/>
      <c r="G82" s="84"/>
      <c r="H82" s="56">
        <f t="shared" si="3"/>
        <v>0</v>
      </c>
      <c r="I82" s="77" t="str">
        <f t="shared" si="2"/>
        <v/>
      </c>
      <c r="J82" s="66"/>
    </row>
    <row r="83" spans="1:10" ht="15.75" customHeight="1">
      <c r="A83" s="33" t="str">
        <f>'Cap-Scores'!G14</f>
        <v>p10</v>
      </c>
      <c r="B83" s="46" t="str">
        <f>'Cap-Scores'!H14</f>
        <v>Electron microscopy reporting</v>
      </c>
      <c r="C83" s="35">
        <f>'Cap-Scores'!J14</f>
        <v>60</v>
      </c>
      <c r="E83" s="70">
        <v>77</v>
      </c>
      <c r="F83" s="95"/>
      <c r="G83" s="84"/>
      <c r="H83" s="56">
        <f t="shared" si="3"/>
        <v>0</v>
      </c>
      <c r="I83" s="77" t="str">
        <f t="shared" si="2"/>
        <v/>
      </c>
      <c r="J83" s="66"/>
    </row>
    <row r="84" spans="1:10" ht="15.75" customHeight="1">
      <c r="A84" s="33" t="str">
        <f>'Cap-Scores'!G15</f>
        <v>p11</v>
      </c>
      <c r="B84" s="46" t="str">
        <f>'Cap-Scores'!H15</f>
        <v>Molecular integrated report (basic)</v>
      </c>
      <c r="C84" s="35">
        <f>'Cap-Scores'!J15</f>
        <v>24</v>
      </c>
      <c r="E84" s="70">
        <v>78</v>
      </c>
      <c r="F84" s="95"/>
      <c r="G84" s="84"/>
      <c r="H84" s="56">
        <f t="shared" si="3"/>
        <v>0</v>
      </c>
      <c r="I84" s="77" t="str">
        <f t="shared" si="2"/>
        <v/>
      </c>
      <c r="J84" s="66"/>
    </row>
    <row r="85" spans="1:10" ht="15.75" customHeight="1">
      <c r="A85" s="33" t="str">
        <f>'Cap-Scores'!G16</f>
        <v>p12</v>
      </c>
      <c r="B85" s="46" t="str">
        <f>'Cap-Scores'!H16</f>
        <v>Molecular integrated report (complex)</v>
      </c>
      <c r="C85" s="35">
        <f>'Cap-Scores'!J16</f>
        <v>48</v>
      </c>
      <c r="E85" s="70">
        <v>79</v>
      </c>
      <c r="F85" s="95"/>
      <c r="G85" s="84"/>
      <c r="H85" s="56">
        <f t="shared" si="3"/>
        <v>0</v>
      </c>
      <c r="I85" s="77" t="str">
        <f t="shared" si="2"/>
        <v/>
      </c>
      <c r="J85" s="66"/>
    </row>
    <row r="86" spans="1:10" ht="15.75" customHeight="1">
      <c r="A86" s="33" t="str">
        <f>'Cap-Scores'!G17</f>
        <v>p13</v>
      </c>
      <c r="B86" s="46" t="str">
        <f>'Cap-Scores'!H17</f>
        <v>Molecular service referred case</v>
      </c>
      <c r="C86" s="35">
        <f>'Cap-Scores'!J17</f>
        <v>24</v>
      </c>
      <c r="E86" s="70">
        <v>80</v>
      </c>
      <c r="F86" s="95"/>
      <c r="G86" s="84"/>
      <c r="H86" s="56">
        <f t="shared" si="3"/>
        <v>0</v>
      </c>
      <c r="I86" s="77" t="str">
        <f t="shared" si="2"/>
        <v/>
      </c>
      <c r="J86" s="66"/>
    </row>
    <row r="87" spans="1:10" ht="15.75" customHeight="1">
      <c r="A87" s="33" t="str">
        <f>'Cap-Scores'!G18</f>
        <v>p14</v>
      </c>
      <c r="B87" s="46" t="str">
        <f>'Cap-Scores'!H18</f>
        <v>Nerve teasing procedure</v>
      </c>
      <c r="C87" s="35">
        <f>'Cap-Scores'!J18</f>
        <v>60</v>
      </c>
      <c r="E87" s="70">
        <v>81</v>
      </c>
      <c r="F87" s="95"/>
      <c r="G87" s="84"/>
      <c r="H87" s="56">
        <f t="shared" si="3"/>
        <v>0</v>
      </c>
      <c r="I87" s="77" t="str">
        <f t="shared" si="2"/>
        <v/>
      </c>
      <c r="J87" s="66"/>
    </row>
    <row r="88" spans="1:10" ht="15.75" customHeight="1">
      <c r="A88" s="33" t="str">
        <f>'Cap-Scores'!G19</f>
        <v>p15</v>
      </c>
      <c r="B88" s="46" t="str">
        <f>'Cap-Scores'!H19</f>
        <v>Neuro-muscular biopsy procedure</v>
      </c>
      <c r="C88" s="35">
        <f>'Cap-Scores'!J19</f>
        <v>90</v>
      </c>
      <c r="E88" s="70">
        <v>82</v>
      </c>
      <c r="F88" s="95"/>
      <c r="G88" s="84"/>
      <c r="H88" s="56">
        <f t="shared" si="3"/>
        <v>0</v>
      </c>
      <c r="I88" s="77" t="str">
        <f t="shared" si="2"/>
        <v/>
      </c>
      <c r="J88" s="66"/>
    </row>
    <row r="89" spans="1:10" ht="15.75" customHeight="1">
      <c r="A89" s="33" t="str">
        <f>'Cap-Scores'!G20</f>
        <v>p16</v>
      </c>
      <c r="B89" s="46" t="str">
        <f>'Cap-Scores'!H20</f>
        <v>Neuro-muscular morphometry</v>
      </c>
      <c r="C89" s="35">
        <f>'Cap-Scores'!J20</f>
        <v>31.200000000000003</v>
      </c>
      <c r="E89" s="70">
        <v>83</v>
      </c>
      <c r="F89" s="95"/>
      <c r="G89" s="84"/>
      <c r="H89" s="56">
        <f t="shared" si="3"/>
        <v>0</v>
      </c>
      <c r="I89" s="77" t="str">
        <f t="shared" si="2"/>
        <v/>
      </c>
      <c r="J89" s="66"/>
    </row>
    <row r="90" spans="1:10" ht="15.75" customHeight="1">
      <c r="A90" s="33" t="str">
        <f>'Cap-Scores'!G21</f>
        <v>p17</v>
      </c>
      <c r="B90" s="46" t="str">
        <f>'Cap-Scores'!H21</f>
        <v>Report for additional immunostaining</v>
      </c>
      <c r="C90" s="35">
        <f>'Cap-Scores'!J21</f>
        <v>36</v>
      </c>
      <c r="E90" s="70">
        <v>84</v>
      </c>
      <c r="F90" s="95"/>
      <c r="G90" s="84"/>
      <c r="H90" s="56">
        <f t="shared" si="3"/>
        <v>0</v>
      </c>
      <c r="I90" s="77" t="str">
        <f t="shared" si="2"/>
        <v/>
      </c>
      <c r="J90" s="66"/>
    </row>
    <row r="91" spans="1:10" ht="15.75" customHeight="1">
      <c r="A91" s="33" t="str">
        <f>'Cap-Scores'!G22</f>
        <v>p18</v>
      </c>
      <c r="B91" s="46" t="str">
        <f>'Cap-Scores'!H22</f>
        <v>Report for additional investigation</v>
      </c>
      <c r="C91" s="35">
        <f>'Cap-Scores'!J22</f>
        <v>16.8</v>
      </c>
      <c r="E91" s="70">
        <v>85</v>
      </c>
      <c r="F91" s="95"/>
      <c r="G91" s="84"/>
      <c r="H91" s="56">
        <f t="shared" si="3"/>
        <v>0</v>
      </c>
      <c r="I91" s="77" t="str">
        <f t="shared" si="2"/>
        <v/>
      </c>
      <c r="J91" s="66"/>
    </row>
    <row r="92" spans="1:10" ht="15.75" customHeight="1">
      <c r="A92" s="33" t="str">
        <f>'Cap-Scores'!G23</f>
        <v>p19</v>
      </c>
      <c r="B92" s="46" t="str">
        <f>'Cap-Scores'!H23</f>
        <v>Small fibre neuropathy analysis/report</v>
      </c>
      <c r="C92" s="35">
        <f>'Cap-Scores'!J23</f>
        <v>90</v>
      </c>
      <c r="E92" s="70">
        <v>86</v>
      </c>
      <c r="F92" s="95"/>
      <c r="G92" s="84"/>
      <c r="H92" s="56">
        <f t="shared" si="3"/>
        <v>0</v>
      </c>
      <c r="I92" s="77" t="str">
        <f t="shared" si="2"/>
        <v/>
      </c>
      <c r="J92" s="66"/>
    </row>
    <row r="93" spans="1:10" ht="15.75" customHeight="1">
      <c r="A93" s="33" t="str">
        <f>'Cap-Scores'!G24</f>
        <v>p20</v>
      </c>
      <c r="B93" s="46" t="str">
        <f>'Cap-Scores'!H24</f>
        <v>Tissue banking (tumour/genetics)</v>
      </c>
      <c r="C93" s="35">
        <f>'Cap-Scores'!J24</f>
        <v>28.799999999999997</v>
      </c>
      <c r="E93" s="70">
        <v>87</v>
      </c>
      <c r="F93" s="95"/>
      <c r="G93" s="84"/>
      <c r="H93" s="56">
        <f t="shared" si="3"/>
        <v>0</v>
      </c>
      <c r="I93" s="77" t="str">
        <f t="shared" si="2"/>
        <v/>
      </c>
      <c r="J93" s="66"/>
    </row>
    <row r="94" spans="1:10" ht="15.75" customHeight="1">
      <c r="A94" s="33" t="str">
        <f>'Cap-Scores'!G25</f>
        <v>p21</v>
      </c>
      <c r="B94" s="46" t="str">
        <f>'Cap-Scores'!H25</f>
        <v>Add procedure &amp; mean PA value here</v>
      </c>
      <c r="C94" s="35">
        <f>'Cap-Scores'!J25</f>
        <v>240</v>
      </c>
      <c r="E94" s="70">
        <v>88</v>
      </c>
      <c r="F94" s="95"/>
      <c r="G94" s="84"/>
      <c r="H94" s="56">
        <f t="shared" si="3"/>
        <v>0</v>
      </c>
      <c r="I94" s="77" t="str">
        <f t="shared" si="2"/>
        <v/>
      </c>
      <c r="J94" s="66"/>
    </row>
    <row r="95" spans="1:10" ht="15.75" customHeight="1">
      <c r="A95" s="33" t="str">
        <f>'Cap-Scores'!G26</f>
        <v>p22</v>
      </c>
      <c r="B95" s="46" t="str">
        <f>'Cap-Scores'!H26</f>
        <v>Add procedure &amp; mean PA value here</v>
      </c>
      <c r="C95" s="35">
        <f>'Cap-Scores'!J26</f>
        <v>240</v>
      </c>
      <c r="E95" s="70">
        <v>89</v>
      </c>
      <c r="F95" s="95"/>
      <c r="G95" s="84"/>
      <c r="H95" s="56">
        <f t="shared" si="3"/>
        <v>0</v>
      </c>
      <c r="I95" s="77" t="str">
        <f t="shared" si="2"/>
        <v/>
      </c>
      <c r="J95" s="66"/>
    </row>
    <row r="96" spans="1:10" ht="15.75" customHeight="1">
      <c r="A96" s="33" t="str">
        <f>'Cap-Scores'!G27</f>
        <v>p23</v>
      </c>
      <c r="B96" s="46" t="str">
        <f>'Cap-Scores'!H27</f>
        <v>Add procedure &amp; mean PA value here</v>
      </c>
      <c r="C96" s="35">
        <f>'Cap-Scores'!J27</f>
        <v>240</v>
      </c>
      <c r="E96" s="70">
        <v>90</v>
      </c>
      <c r="F96" s="95"/>
      <c r="G96" s="84"/>
      <c r="H96" s="56">
        <f t="shared" si="3"/>
        <v>0</v>
      </c>
      <c r="I96" s="77" t="str">
        <f t="shared" si="2"/>
        <v/>
      </c>
      <c r="J96" s="66"/>
    </row>
    <row r="97" spans="1:10" ht="15.75" customHeight="1">
      <c r="A97" s="33" t="str">
        <f>'Cap-Scores'!G28</f>
        <v>p24</v>
      </c>
      <c r="B97" s="46" t="str">
        <f>'Cap-Scores'!H28</f>
        <v>Add procedure &amp; mean PA value here</v>
      </c>
      <c r="C97" s="35">
        <f>'Cap-Scores'!J28</f>
        <v>240</v>
      </c>
      <c r="E97" s="70">
        <v>91</v>
      </c>
      <c r="F97" s="95"/>
      <c r="G97" s="84"/>
      <c r="H97" s="56">
        <f t="shared" si="3"/>
        <v>0</v>
      </c>
      <c r="I97" s="77" t="str">
        <f t="shared" si="2"/>
        <v/>
      </c>
      <c r="J97" s="66"/>
    </row>
    <row r="98" spans="1:10" ht="15.75" customHeight="1">
      <c r="A98" s="33" t="str">
        <f>'Cap-Scores'!G29</f>
        <v>p25</v>
      </c>
      <c r="B98" s="46" t="str">
        <f>'Cap-Scores'!H29</f>
        <v>Add procedure &amp; mean PA value here</v>
      </c>
      <c r="C98" s="35">
        <f>'Cap-Scores'!J29</f>
        <v>240</v>
      </c>
      <c r="E98" s="70">
        <v>92</v>
      </c>
      <c r="F98" s="95"/>
      <c r="G98" s="84"/>
      <c r="H98" s="56">
        <f t="shared" si="3"/>
        <v>0</v>
      </c>
      <c r="I98" s="77" t="str">
        <f t="shared" si="2"/>
        <v/>
      </c>
      <c r="J98" s="66"/>
    </row>
    <row r="99" spans="1:10" ht="15.75" customHeight="1">
      <c r="A99" s="33" t="str">
        <f>'Cap-Scores'!G30</f>
        <v>p26</v>
      </c>
      <c r="B99" s="46" t="str">
        <f>'Cap-Scores'!H30</f>
        <v>Add procedure &amp; mean PA value here</v>
      </c>
      <c r="C99" s="35">
        <f>'Cap-Scores'!J30</f>
        <v>240</v>
      </c>
      <c r="E99" s="70">
        <v>93</v>
      </c>
      <c r="F99" s="95"/>
      <c r="G99" s="84"/>
      <c r="H99" s="56">
        <f t="shared" si="3"/>
        <v>0</v>
      </c>
      <c r="I99" s="77" t="str">
        <f t="shared" si="2"/>
        <v/>
      </c>
      <c r="J99" s="66"/>
    </row>
    <row r="100" spans="1:10" ht="15.75" customHeight="1">
      <c r="A100" s="33" t="str">
        <f>'Cap-Scores'!G31</f>
        <v>p27</v>
      </c>
      <c r="B100" s="46" t="str">
        <f>'Cap-Scores'!H31</f>
        <v>Add procedure &amp; mean PA value here</v>
      </c>
      <c r="C100" s="35">
        <f>'Cap-Scores'!J31</f>
        <v>240</v>
      </c>
      <c r="E100" s="70">
        <v>94</v>
      </c>
      <c r="F100" s="95"/>
      <c r="G100" s="84"/>
      <c r="H100" s="56">
        <f t="shared" si="3"/>
        <v>0</v>
      </c>
      <c r="I100" s="77" t="str">
        <f t="shared" si="2"/>
        <v/>
      </c>
      <c r="J100" s="66"/>
    </row>
    <row r="101" spans="1:10" ht="15.75" customHeight="1">
      <c r="A101" s="33" t="str">
        <f>'Cap-Scores'!G32</f>
        <v>p28</v>
      </c>
      <c r="B101" s="46" t="str">
        <f>'Cap-Scores'!H32</f>
        <v>Add procedure &amp; mean PA value here</v>
      </c>
      <c r="C101" s="35">
        <f>'Cap-Scores'!J32</f>
        <v>240</v>
      </c>
      <c r="E101" s="70">
        <v>95</v>
      </c>
      <c r="F101" s="95"/>
      <c r="G101" s="84"/>
      <c r="H101" s="56">
        <f t="shared" si="3"/>
        <v>0</v>
      </c>
      <c r="I101" s="77" t="str">
        <f t="shared" si="2"/>
        <v/>
      </c>
      <c r="J101" s="66"/>
    </row>
    <row r="102" spans="1:10" ht="15.75" customHeight="1">
      <c r="A102" s="33" t="str">
        <f>'Cap-Scores'!G33</f>
        <v>p29</v>
      </c>
      <c r="B102" s="46" t="str">
        <f>'Cap-Scores'!H33</f>
        <v>Add procedure &amp; mean PA value here</v>
      </c>
      <c r="C102" s="35">
        <f>'Cap-Scores'!J33</f>
        <v>240</v>
      </c>
      <c r="E102" s="70">
        <v>96</v>
      </c>
      <c r="F102" s="95"/>
      <c r="G102" s="84"/>
      <c r="H102" s="56">
        <f t="shared" si="3"/>
        <v>0</v>
      </c>
      <c r="I102" s="77" t="str">
        <f t="shared" si="2"/>
        <v/>
      </c>
      <c r="J102" s="66"/>
    </row>
    <row r="103" spans="1:10" ht="15.75" customHeight="1">
      <c r="A103" s="33" t="str">
        <f>'Cap-Scores'!G34</f>
        <v>p30</v>
      </c>
      <c r="B103" s="46" t="str">
        <f>'Cap-Scores'!H34</f>
        <v>Add procedure &amp; mean PA value here</v>
      </c>
      <c r="C103" s="35">
        <f>'Cap-Scores'!J34</f>
        <v>240</v>
      </c>
      <c r="E103" s="70">
        <v>97</v>
      </c>
      <c r="F103" s="95"/>
      <c r="G103" s="84"/>
      <c r="H103" s="56">
        <f t="shared" si="3"/>
        <v>0</v>
      </c>
      <c r="I103" s="77" t="str">
        <f t="shared" si="2"/>
        <v/>
      </c>
      <c r="J103" s="66"/>
    </row>
    <row r="104" spans="1:10" ht="15.75" customHeight="1">
      <c r="A104" s="33" t="str">
        <f>'Cap-Scores'!G35</f>
        <v>p31</v>
      </c>
      <c r="B104" s="46" t="str">
        <f>'Cap-Scores'!H35</f>
        <v>Add procedure &amp; mean PA value here</v>
      </c>
      <c r="C104" s="35">
        <f>'Cap-Scores'!J35</f>
        <v>240</v>
      </c>
      <c r="E104" s="70">
        <v>98</v>
      </c>
      <c r="F104" s="95"/>
      <c r="G104" s="84"/>
      <c r="H104" s="56">
        <f t="shared" si="3"/>
        <v>0</v>
      </c>
      <c r="I104" s="77" t="str">
        <f t="shared" si="2"/>
        <v/>
      </c>
      <c r="J104" s="66"/>
    </row>
    <row r="105" spans="1:10" ht="15.75" customHeight="1">
      <c r="A105" s="33" t="str">
        <f>'Cap-Scores'!G36</f>
        <v>p32</v>
      </c>
      <c r="B105" s="46" t="str">
        <f>'Cap-Scores'!H36</f>
        <v>Add procedure &amp; mean PA value here</v>
      </c>
      <c r="C105" s="35">
        <f>'Cap-Scores'!J36</f>
        <v>240</v>
      </c>
      <c r="E105" s="70">
        <v>99</v>
      </c>
      <c r="F105" s="95"/>
      <c r="G105" s="84"/>
      <c r="H105" s="56">
        <f t="shared" si="3"/>
        <v>0</v>
      </c>
      <c r="I105" s="77" t="str">
        <f t="shared" si="2"/>
        <v/>
      </c>
      <c r="J105" s="66"/>
    </row>
    <row r="106" spans="1:10" ht="15.75" customHeight="1">
      <c r="A106" s="33" t="str">
        <f>'Cap-Scores'!G37</f>
        <v>p33</v>
      </c>
      <c r="B106" s="46" t="str">
        <f>'Cap-Scores'!H37</f>
        <v>Add procedure &amp; mean PA value here</v>
      </c>
      <c r="C106" s="35">
        <f>'Cap-Scores'!J37</f>
        <v>240</v>
      </c>
      <c r="E106" s="70">
        <v>100</v>
      </c>
      <c r="F106" s="96"/>
      <c r="G106" s="84"/>
      <c r="H106" s="56">
        <f t="shared" si="3"/>
        <v>0</v>
      </c>
      <c r="I106" s="77" t="str">
        <f t="shared" si="2"/>
        <v/>
      </c>
      <c r="J106" s="66"/>
    </row>
    <row r="107" spans="1:10" ht="15.75" customHeight="1">
      <c r="A107" s="33" t="str">
        <f>'Cap-Scores'!G38</f>
        <v>p34</v>
      </c>
      <c r="B107" s="46" t="str">
        <f>'Cap-Scores'!H38</f>
        <v>Add procedure &amp; mean PA value here</v>
      </c>
      <c r="C107" s="35">
        <f>'Cap-Scores'!J38</f>
        <v>240</v>
      </c>
      <c r="E107" s="23" t="s">
        <v>22</v>
      </c>
    </row>
    <row r="108" spans="1:10" ht="15.75" customHeight="1">
      <c r="A108" s="33" t="str">
        <f>'Cap-Scores'!G39</f>
        <v>p35</v>
      </c>
      <c r="B108" s="46" t="str">
        <f>'Cap-Scores'!H39</f>
        <v>Add procedure &amp; mean PA value here</v>
      </c>
      <c r="C108" s="35">
        <f>'Cap-Scores'!J39</f>
        <v>240</v>
      </c>
    </row>
    <row r="109" spans="1:10" ht="15.75" customHeight="1">
      <c r="A109" s="33" t="str">
        <f>'Cap-Scores'!G40</f>
        <v>p36</v>
      </c>
      <c r="B109" s="46" t="str">
        <f>'Cap-Scores'!H40</f>
        <v>Add procedure &amp; mean PA value here</v>
      </c>
      <c r="C109" s="35">
        <f>'Cap-Scores'!J40</f>
        <v>240</v>
      </c>
    </row>
    <row r="110" spans="1:10" ht="15.75" customHeight="1">
      <c r="A110" s="33" t="str">
        <f>'Cap-Scores'!G41</f>
        <v>p37</v>
      </c>
      <c r="B110" s="46" t="str">
        <f>'Cap-Scores'!H41</f>
        <v>Add procedure &amp; mean PA value here</v>
      </c>
      <c r="C110" s="35">
        <f>'Cap-Scores'!J41</f>
        <v>240</v>
      </c>
    </row>
    <row r="111" spans="1:10" ht="15.75" customHeight="1">
      <c r="A111" s="33" t="str">
        <f>'Cap-Scores'!G42</f>
        <v>p38</v>
      </c>
      <c r="B111" s="46" t="str">
        <f>'Cap-Scores'!H42</f>
        <v>Add procedure &amp; mean PA value here</v>
      </c>
      <c r="C111" s="35">
        <f>'Cap-Scores'!J42</f>
        <v>240</v>
      </c>
    </row>
    <row r="112" spans="1:10" ht="15.75" customHeight="1">
      <c r="A112" s="33" t="str">
        <f>'Cap-Scores'!G43</f>
        <v>p39</v>
      </c>
      <c r="B112" s="46" t="str">
        <f>'Cap-Scores'!H43</f>
        <v>Add procedure &amp; mean PA value here</v>
      </c>
      <c r="C112" s="35">
        <f>'Cap-Scores'!J43</f>
        <v>240</v>
      </c>
    </row>
    <row r="113" spans="1:3" ht="15.75" customHeight="1">
      <c r="A113" s="36" t="str">
        <f>'Cap-Scores'!G44</f>
        <v>p40</v>
      </c>
      <c r="B113" s="51" t="str">
        <f>'Cap-Scores'!H44</f>
        <v>Add procedure &amp; mean PA value here</v>
      </c>
      <c r="C113" s="38">
        <f>'Cap-Scores'!J44</f>
        <v>240</v>
      </c>
    </row>
  </sheetData>
  <sheetProtection sheet="1" objects="1" scenarios="1" selectLockedCells="1"/>
  <mergeCells count="6">
    <mergeCell ref="F1:H2"/>
    <mergeCell ref="I4:J4"/>
    <mergeCell ref="G4:H4"/>
    <mergeCell ref="A1:C2"/>
    <mergeCell ref="E1:E2"/>
    <mergeCell ref="G3:H3"/>
  </mergeCells>
  <dataValidations count="2">
    <dataValidation type="list" allowBlank="1" showDropDown="1" showInputMessage="1" showErrorMessage="1" errorTitle="Invalid code" error="Enter a valid case or procedure code from the LookUp table" sqref="G7:G106" xr:uid="{00000000-0002-0000-0600-000000000000}">
      <formula1>$A$4:$A$113</formula1>
    </dataValidation>
    <dataValidation allowBlank="1" showInputMessage="1" showErrorMessage="1" prompt="Enter week start date" sqref="G3:H3" xr:uid="{00000000-0002-0000-0600-000001000000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4"/>
  <sheetViews>
    <sheetView showGridLines="0" showRowColHeaders="0" workbookViewId="0">
      <selection activeCell="C4" sqref="C4"/>
    </sheetView>
  </sheetViews>
  <sheetFormatPr baseColWidth="10" defaultColWidth="12.5" defaultRowHeight="16"/>
  <cols>
    <col min="1" max="1" width="12.5" style="126"/>
    <col min="2" max="2" width="16.6640625" style="126" bestFit="1" customWidth="1"/>
    <col min="3" max="6" width="12.5" style="126"/>
    <col min="7" max="8" width="15.5" style="126" bestFit="1" customWidth="1"/>
    <col min="9" max="9" width="13.33203125" style="126" bestFit="1" customWidth="1"/>
    <col min="10" max="16384" width="12.5" style="126"/>
  </cols>
  <sheetData>
    <row r="1" spans="2:9" ht="62">
      <c r="B1" s="144" t="s">
        <v>287</v>
      </c>
      <c r="C1" s="143"/>
      <c r="D1" s="143"/>
      <c r="E1" s="143"/>
      <c r="F1" s="143"/>
      <c r="G1" s="143"/>
      <c r="H1" s="143"/>
      <c r="I1" s="143"/>
    </row>
    <row r="3" spans="2:9" ht="74" customHeight="1">
      <c r="B3" s="142" t="s">
        <v>286</v>
      </c>
      <c r="C3" s="141" t="s">
        <v>285</v>
      </c>
      <c r="D3" s="141" t="s">
        <v>284</v>
      </c>
      <c r="E3" s="141" t="s">
        <v>283</v>
      </c>
      <c r="F3" s="141" t="s">
        <v>282</v>
      </c>
      <c r="G3" s="141" t="s">
        <v>281</v>
      </c>
      <c r="H3" s="141" t="s">
        <v>280</v>
      </c>
      <c r="I3" s="141" t="s">
        <v>279</v>
      </c>
    </row>
    <row r="4" spans="2:9">
      <c r="B4" s="132" t="s">
        <v>278</v>
      </c>
      <c r="C4" s="140">
        <v>52</v>
      </c>
      <c r="D4" s="139">
        <v>4</v>
      </c>
      <c r="E4" s="139">
        <v>1</v>
      </c>
      <c r="F4" s="139">
        <v>1</v>
      </c>
      <c r="G4" s="138">
        <f t="shared" ref="G4:G10" si="0">((E4*F4+D4)*C4)</f>
        <v>260</v>
      </c>
      <c r="H4" s="138">
        <f t="shared" ref="H4:H10" si="1">G4-((C4/52) * (E4*10))</f>
        <v>250</v>
      </c>
      <c r="I4" s="137">
        <f t="shared" ref="I4:I10" si="2">H4/52</f>
        <v>4.8076923076923075</v>
      </c>
    </row>
    <row r="5" spans="2:9">
      <c r="B5" s="132" t="s">
        <v>277</v>
      </c>
      <c r="C5" s="136">
        <v>0</v>
      </c>
      <c r="D5" s="135">
        <v>0</v>
      </c>
      <c r="E5" s="135">
        <v>0</v>
      </c>
      <c r="F5" s="135">
        <v>0</v>
      </c>
      <c r="G5" s="134">
        <f t="shared" si="0"/>
        <v>0</v>
      </c>
      <c r="H5" s="134">
        <f t="shared" si="1"/>
        <v>0</v>
      </c>
      <c r="I5" s="133">
        <f t="shared" si="2"/>
        <v>0</v>
      </c>
    </row>
    <row r="6" spans="2:9">
      <c r="B6" s="132" t="s">
        <v>276</v>
      </c>
      <c r="C6" s="136">
        <v>26</v>
      </c>
      <c r="D6" s="135">
        <v>2</v>
      </c>
      <c r="E6" s="135">
        <v>1</v>
      </c>
      <c r="F6" s="135">
        <v>1</v>
      </c>
      <c r="G6" s="134">
        <f t="shared" si="0"/>
        <v>78</v>
      </c>
      <c r="H6" s="134">
        <f t="shared" si="1"/>
        <v>73</v>
      </c>
      <c r="I6" s="133">
        <f t="shared" si="2"/>
        <v>1.4038461538461537</v>
      </c>
    </row>
    <row r="7" spans="2:9">
      <c r="B7" s="132" t="s">
        <v>275</v>
      </c>
      <c r="C7" s="136">
        <v>0</v>
      </c>
      <c r="D7" s="135">
        <v>0</v>
      </c>
      <c r="E7" s="135">
        <v>0</v>
      </c>
      <c r="F7" s="135">
        <v>0</v>
      </c>
      <c r="G7" s="134">
        <f t="shared" si="0"/>
        <v>0</v>
      </c>
      <c r="H7" s="134">
        <f t="shared" si="1"/>
        <v>0</v>
      </c>
      <c r="I7" s="133">
        <f t="shared" si="2"/>
        <v>0</v>
      </c>
    </row>
    <row r="8" spans="2:9">
      <c r="B8" s="132" t="s">
        <v>274</v>
      </c>
      <c r="C8" s="136">
        <v>12</v>
      </c>
      <c r="D8" s="135">
        <v>4</v>
      </c>
      <c r="E8" s="135">
        <v>1</v>
      </c>
      <c r="F8" s="135">
        <v>1</v>
      </c>
      <c r="G8" s="134">
        <f t="shared" si="0"/>
        <v>60</v>
      </c>
      <c r="H8" s="134">
        <f t="shared" si="1"/>
        <v>57.692307692307693</v>
      </c>
      <c r="I8" s="133">
        <f t="shared" si="2"/>
        <v>1.1094674556213018</v>
      </c>
    </row>
    <row r="9" spans="2:9">
      <c r="B9" s="132" t="s">
        <v>273</v>
      </c>
      <c r="C9" s="136">
        <v>0</v>
      </c>
      <c r="D9" s="135">
        <v>0</v>
      </c>
      <c r="E9" s="135">
        <v>0</v>
      </c>
      <c r="F9" s="135">
        <v>0</v>
      </c>
      <c r="G9" s="134">
        <f t="shared" si="0"/>
        <v>0</v>
      </c>
      <c r="H9" s="134">
        <f t="shared" si="1"/>
        <v>0</v>
      </c>
      <c r="I9" s="133">
        <f t="shared" si="2"/>
        <v>0</v>
      </c>
    </row>
    <row r="10" spans="2:9">
      <c r="B10" s="132" t="s">
        <v>273</v>
      </c>
      <c r="C10" s="131">
        <v>0</v>
      </c>
      <c r="D10" s="130">
        <v>0</v>
      </c>
      <c r="E10" s="130">
        <v>0</v>
      </c>
      <c r="F10" s="130">
        <v>0</v>
      </c>
      <c r="G10" s="129">
        <f t="shared" si="0"/>
        <v>0</v>
      </c>
      <c r="H10" s="129">
        <f t="shared" si="1"/>
        <v>0</v>
      </c>
      <c r="I10" s="128">
        <f t="shared" si="2"/>
        <v>0</v>
      </c>
    </row>
    <row r="12" spans="2:9">
      <c r="G12" s="126" t="s">
        <v>272</v>
      </c>
      <c r="I12" s="127">
        <f>SUM(I4:I10)</f>
        <v>7.3210059171597637</v>
      </c>
    </row>
    <row r="17" spans="2:2">
      <c r="B17" s="126" t="s">
        <v>288</v>
      </c>
    </row>
    <row r="18" spans="2:2">
      <c r="B18" s="126" t="s">
        <v>271</v>
      </c>
    </row>
    <row r="19" spans="2:2">
      <c r="B19" s="126" t="s">
        <v>270</v>
      </c>
    </row>
    <row r="20" spans="2:2">
      <c r="B20" s="126" t="s">
        <v>295</v>
      </c>
    </row>
    <row r="21" spans="2:2">
      <c r="B21" s="126" t="s">
        <v>289</v>
      </c>
    </row>
    <row r="22" spans="2:2">
      <c r="B22" s="126" t="s">
        <v>269</v>
      </c>
    </row>
    <row r="23" spans="2:2">
      <c r="B23" s="126" t="s">
        <v>268</v>
      </c>
    </row>
    <row r="24" spans="2:2">
      <c r="B24" s="126" t="s">
        <v>267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Introduction</vt:lpstr>
      <vt:lpstr>PA-Tool</vt:lpstr>
      <vt:lpstr>Cap-Tool</vt:lpstr>
      <vt:lpstr>Cap-Scores</vt:lpstr>
      <vt:lpstr>4Week</vt:lpstr>
      <vt:lpstr>6Week</vt:lpstr>
      <vt:lpstr>ACP</vt:lpstr>
      <vt:lpstr>MDT-tool</vt:lpstr>
      <vt:lpstr>'Cap-Scores'!Print_Area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Timothy.Dawson@lthtr.nhs.uk</dc:creator>
  <cp:lastModifiedBy>Rob</cp:lastModifiedBy>
  <cp:lastPrinted>2019-07-29T21:33:00Z</cp:lastPrinted>
  <dcterms:created xsi:type="dcterms:W3CDTF">2018-08-02T05:42:46Z</dcterms:created>
  <dcterms:modified xsi:type="dcterms:W3CDTF">2020-08-10T16:18:32Z</dcterms:modified>
</cp:coreProperties>
</file>